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Ebofileha7\ha7\Textalle\Reisekosten\01. REISEKOSTEN\Formulare\Formulare 2026\"/>
    </mc:Choice>
  </mc:AlternateContent>
  <xr:revisionPtr revIDLastSave="0" documentId="13_ncr:1_{6074207B-A7C2-4F5A-9911-53DE68A5058A}" xr6:coauthVersionLast="47" xr6:coauthVersionMax="47" xr10:uidLastSave="{00000000-0000-0000-0000-000000000000}"/>
  <workbookProtection workbookAlgorithmName="SHA-512" workbookHashValue="gjp5X2LxM232R0BtAONlD4/mLcShkY5YHPL9+rP3jw70FWvpPz1c0T3uVvttD9Rc9HW9aJ6FWuMgI1CLz32vzA==" workbookSaltValue="dvE4FgIxRcOyI/sPi+AC/A==" workbookSpinCount="100000" lockStructure="1"/>
  <bookViews>
    <workbookView xWindow="-120" yWindow="-120" windowWidth="29040" windowHeight="15720" xr2:uid="{00000000-000D-0000-FFFF-FFFF00000000}"/>
  </bookViews>
  <sheets>
    <sheet name="Genehmigung" sheetId="3" r:id="rId1"/>
    <sheet name="Abrechnung" sheetId="1" r:id="rId2"/>
    <sheet name="Auslandstagegelder" sheetId="4" r:id="rId3"/>
    <sheet name="Pauschbeträge Verpfl. (Steuer)" sheetId="5" r:id="rId4"/>
    <sheet name="Merkblatt A1-Bescheinigung" sheetId="6" r:id="rId5"/>
  </sheets>
  <definedNames>
    <definedName name="_xlnm.Print_Area" localSheetId="1">Abrechnung!$A$1:$S$109</definedName>
    <definedName name="_xlnm.Print_Area" localSheetId="0">Genehmigung!$A$1:$O$51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75" i="4" l="1"/>
  <c r="B204" i="4"/>
  <c r="B119" i="4"/>
  <c r="B93" i="4"/>
  <c r="B37" i="4"/>
  <c r="B34" i="4"/>
  <c r="B20" i="4"/>
  <c r="B21" i="4"/>
  <c r="B22" i="4"/>
  <c r="B23" i="4"/>
  <c r="B24" i="4"/>
  <c r="B25" i="4"/>
  <c r="B26" i="4"/>
  <c r="B27" i="4"/>
  <c r="B28" i="4"/>
  <c r="B29" i="4"/>
  <c r="B30" i="4"/>
  <c r="B31" i="4"/>
  <c r="B32" i="4"/>
  <c r="B33" i="4"/>
  <c r="B35" i="4"/>
  <c r="B36"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4" i="4"/>
  <c r="B95" i="4"/>
  <c r="B96" i="4"/>
  <c r="B97" i="4"/>
  <c r="B98" i="4"/>
  <c r="B99" i="4"/>
  <c r="B100" i="4"/>
  <c r="B101" i="4"/>
  <c r="B102" i="4"/>
  <c r="B103" i="4"/>
  <c r="B104" i="4"/>
  <c r="B105" i="4"/>
  <c r="B106" i="4"/>
  <c r="B107" i="4"/>
  <c r="B108" i="4"/>
  <c r="B109" i="4"/>
  <c r="B110" i="4"/>
  <c r="B111" i="4"/>
  <c r="B112" i="4"/>
  <c r="B113" i="4"/>
  <c r="B114" i="4"/>
  <c r="B115" i="4"/>
  <c r="B116" i="4"/>
  <c r="B117" i="4"/>
  <c r="B118"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18" i="4"/>
  <c r="B19" i="4"/>
  <c r="D50" i="1" l="1"/>
  <c r="A100" i="1" l="1"/>
  <c r="K86" i="1" l="1"/>
  <c r="K82" i="1"/>
  <c r="K76" i="1"/>
  <c r="K71" i="1"/>
  <c r="K57" i="1"/>
  <c r="K64" i="1"/>
  <c r="K65" i="1"/>
  <c r="K66" i="1"/>
  <c r="K77" i="1" l="1"/>
  <c r="K67" i="1"/>
  <c r="K89" i="1" s="1"/>
  <c r="K91" i="1" s="1"/>
  <c r="K87" i="1"/>
  <c r="G89" i="1"/>
  <c r="A12" i="1" l="1"/>
  <c r="A29" i="1" s="1"/>
  <c r="D12" i="1" l="1"/>
  <c r="P56" i="1"/>
  <c r="C5" i="1" l="1"/>
  <c r="A13" i="1" l="1"/>
  <c r="A30" i="1" s="1"/>
  <c r="A14" i="1"/>
  <c r="D21" i="1"/>
  <c r="D15" i="1"/>
  <c r="D20" i="1"/>
  <c r="D14" i="1"/>
  <c r="D25" i="1"/>
  <c r="D19" i="1"/>
  <c r="D13" i="1"/>
  <c r="D24" i="1"/>
  <c r="D18" i="1"/>
  <c r="D23" i="1"/>
  <c r="D17" i="1"/>
  <c r="D22" i="1"/>
  <c r="D16" i="1"/>
  <c r="A22" i="1"/>
  <c r="A24" i="1"/>
  <c r="A25" i="1"/>
  <c r="A17" i="1"/>
  <c r="A18" i="1"/>
  <c r="A35" i="1" s="1"/>
  <c r="A23" i="1"/>
  <c r="A19" i="1"/>
  <c r="A20" i="1"/>
  <c r="A37" i="1" s="1"/>
  <c r="A15" i="1"/>
  <c r="A21" i="1"/>
  <c r="A16" i="1"/>
  <c r="D46" i="1" l="1"/>
  <c r="D47" i="1" s="1"/>
  <c r="A47" i="3" l="1"/>
  <c r="N22" i="1" l="1"/>
  <c r="A32" i="1" l="1"/>
  <c r="A31" i="1"/>
  <c r="A42" i="1"/>
  <c r="A36" i="1"/>
  <c r="A41" i="1"/>
  <c r="A40" i="1"/>
  <c r="A34" i="1"/>
  <c r="A39" i="1"/>
  <c r="A33" i="1"/>
  <c r="A38" i="1"/>
  <c r="N24" i="1"/>
  <c r="N26" i="1" l="1"/>
  <c r="N28" i="1"/>
  <c r="N23" i="1"/>
  <c r="N25" i="1"/>
  <c r="N29" i="1"/>
  <c r="O22" i="1" l="1"/>
  <c r="D49" i="1" l="1"/>
  <c r="D45" i="1"/>
  <c r="D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Gastaldo Jonas</author>
    <author>Herr Isabel</author>
  </authors>
  <commentList>
    <comment ref="K3" authorId="0" shapeId="0" xr:uid="{00000000-0006-0000-0000-000001000000}">
      <text>
        <r>
          <rPr>
            <sz val="9"/>
            <color indexed="81"/>
            <rFont val="Arial"/>
            <family val="2"/>
          </rPr>
          <t>Ort der auswärtigen Tätigkeit im Ausland</t>
        </r>
      </text>
    </comment>
    <comment ref="K6" authorId="1" shapeId="0" xr:uid="{00000000-0006-0000-0000-000002000000}">
      <text>
        <r>
          <rPr>
            <sz val="9"/>
            <color indexed="81"/>
            <rFont val="Arial"/>
            <family val="2"/>
          </rPr>
          <t>Stammdienststelle/erste Tätigkeitsstätte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Herr Isabel</author>
    <author>Müller Johannes</author>
    <author>HerrI</author>
    <author>Gastaldo Jonas</author>
  </authors>
  <commentList>
    <comment ref="K5" authorId="0" shapeId="0" xr:uid="{00000000-0006-0000-0100-000001000000}">
      <text>
        <r>
          <rPr>
            <sz val="9"/>
            <color indexed="81"/>
            <rFont val="Arial"/>
            <family val="2"/>
          </rPr>
          <t>Wird von der zuständigen Sachbearbeitung ausgefüllt.</t>
        </r>
      </text>
    </comment>
    <comment ref="K8" authorId="0" shapeId="0" xr:uid="{00000000-0006-0000-0100-000002000000}">
      <text>
        <r>
          <rPr>
            <sz val="9"/>
            <color indexed="81"/>
            <rFont val="Arial"/>
            <family val="2"/>
          </rPr>
          <t>Wird von der zuständigen Sachbearbeitung ausgefüllt.</t>
        </r>
        <r>
          <rPr>
            <sz val="9"/>
            <color indexed="81"/>
            <rFont val="Segoe UI"/>
            <family val="2"/>
          </rPr>
          <t xml:space="preserve">
</t>
        </r>
      </text>
    </comment>
    <comment ref="C12" authorId="1" shapeId="0" xr:uid="{00000000-0006-0000-0100-000003000000}">
      <text>
        <r>
          <rPr>
            <sz val="9"/>
            <color indexed="81"/>
            <rFont val="Arial"/>
            <family val="2"/>
          </rPr>
          <t>Bei mehrtägigen Dienstreisen ist das Ende am ersten Tag mit 24:00 zu erfassen.</t>
        </r>
      </text>
    </comment>
    <comment ref="E12" authorId="2" shapeId="0" xr:uid="{00000000-0006-0000-0100-000004000000}">
      <text>
        <r>
          <rPr>
            <sz val="9"/>
            <color indexed="81"/>
            <rFont val="Arial"/>
            <family val="2"/>
          </rPr>
          <t>Wenn unentgeltliche Mahlzeiten überlassen wurden, bitte 1 eintragen ansonsten eine 0.</t>
        </r>
      </text>
    </comment>
    <comment ref="H12" authorId="0" shapeId="0" xr:uid="{00000000-0006-0000-0100-000005000000}">
      <text>
        <r>
          <rPr>
            <sz val="9"/>
            <color indexed="81"/>
            <rFont val="Arial"/>
            <family val="2"/>
          </rPr>
          <t>Bitte hier das entsprechende Land eintragen.</t>
        </r>
        <r>
          <rPr>
            <sz val="9"/>
            <color indexed="81"/>
            <rFont val="Segoe UI"/>
            <family val="2"/>
          </rPr>
          <t xml:space="preserve">
</t>
        </r>
      </text>
    </comment>
    <comment ref="I12" authorId="0" shapeId="0" xr:uid="{00000000-0006-0000-0100-000006000000}">
      <text>
        <r>
          <rPr>
            <sz val="9"/>
            <color indexed="81"/>
            <rFont val="Arial"/>
            <family val="2"/>
          </rPr>
          <t>Bitte hier das entsprechende Tagegeld aus der Liste (Auslandstagegelder) eintragen.</t>
        </r>
      </text>
    </comment>
    <comment ref="B13" authorId="1" shapeId="0" xr:uid="{00000000-0006-0000-0100-000007000000}">
      <text>
        <r>
          <rPr>
            <sz val="9"/>
            <color indexed="81"/>
            <rFont val="Arial"/>
            <family val="2"/>
          </rPr>
          <t>Bei mehrtägigen Dienstreisen ist für den letzten Dienstreisetag der Beginn mit 00:00 zu erfassen und das Ende mit der tatsächlichen Ankunftszeit.</t>
        </r>
      </text>
    </comment>
    <comment ref="G89" authorId="3" shapeId="0" xr:uid="{00000000-0006-0000-0100-00000800000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<sst xmlns="http://schemas.openxmlformats.org/spreadsheetml/2006/main" count="653" uniqueCount="465">
  <si>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</si>
  <si>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</si>
  <si>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</si>
  <si>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</si>
  <si>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</si>
  <si>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</si>
  <si>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</si>
  <si>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</si>
  <si>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</si>
  <si>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</si>
  <si>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</si>
  <si>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</si>
  <si>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</si>
  <si>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</si>
  <si>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</si>
  <si>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</si>
  <si>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</si>
  <si>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</si>
  <si>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</si>
  <si>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</si>
  <si>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</si>
  <si>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</si>
  <si>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</si>
  <si>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</si>
  <si>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</si>
  <si>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</si>
  <si>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</si>
  <si>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</si>
  <si>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</si>
  <si>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</si>
  <si>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</si>
  <si>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</si>
  <si>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</si>
  <si>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</si>
  <si>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</si>
  <si>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</si>
  <si>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</si>
  <si>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</si>
  <si>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</si>
  <si>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</si>
  <si>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</si>
  <si>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</si>
  <si>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</si>
  <si>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</si>
  <si>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</si>
  <si>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</si>
  <si>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</si>
  <si>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</si>
  <si>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</si>
  <si>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</si>
  <si>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</si>
  <si>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</si>
  <si>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</si>
  <si>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</si>
  <si>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</si>
  <si>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</si>
  <si>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</si>
  <si>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</si>
  <si>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</si>
  <si>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</si>
  <si>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</si>
  <si>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</si>
  <si>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</si>
  <si>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</si>
  <si>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</si>
  <si>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</si>
  <si>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</si>
  <si>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</si>
  <si>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</si>
  <si>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</si>
  <si>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</si>
  <si>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</si>
  <si>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</si>
  <si>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</si>
  <si>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</si>
  <si>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</si>
  <si>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</si>
  <si>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</si>
  <si>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</si>
  <si>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</si>
  <si>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</si>
  <si>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</si>
  <si>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</si>
  <si>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ggf. Mitzeichnung/Unterschrift der/des Dienstvorgesetzten:</t>
  </si>
  <si>
    <t>Datum, Kurzzeichen: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</si>
  <si>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</si>
  <si>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</si>
  <si>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</si>
  <si>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</si>
  <si>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</si>
  <si>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</si>
  <si>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</si>
  <si>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</si>
  <si>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</si>
  <si>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</si>
  <si>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</si>
  <si>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</si>
  <si>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</si>
  <si>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</si>
  <si>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</si>
  <si>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</si>
  <si>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</si>
  <si>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</si>
  <si>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</si>
  <si>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</si>
  <si>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</si>
  <si>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</si>
  <si>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</si>
  <si>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</si>
  <si>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</si>
  <si>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</si>
  <si>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</si>
  <si>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</si>
  <si>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</si>
  <si>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</si>
  <si>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</si>
  <si>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</si>
  <si>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</si>
  <si>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</si>
  <si>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</si>
  <si>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</si>
  <si>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</si>
  <si>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</si>
  <si>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</si>
  <si>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</si>
  <si>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</si>
  <si>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</si>
  <si>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</si>
  <si>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</si>
  <si>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</si>
  <si>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</si>
  <si>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</si>
  <si>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t>Antrag auf Genehmigung einer Auslandsdienstreise</t>
  </si>
  <si>
    <t>A1-Bescheinigung:</t>
  </si>
  <si>
    <t>Land / Ort</t>
  </si>
  <si>
    <t>Auslandstagegeld</t>
  </si>
  <si>
    <t>Auslandsübernachtungsgeld</t>
  </si>
  <si>
    <t>für jeden vollen Tag/24h
Aufenthalt</t>
  </si>
  <si>
    <t>Ägypten</t>
  </si>
  <si>
    <t>Albanien</t>
  </si>
  <si>
    <t>Algerien</t>
  </si>
  <si>
    <t>Andorra</t>
  </si>
  <si>
    <t>Angola</t>
  </si>
  <si>
    <t>Äquatorialguinea</t>
  </si>
  <si>
    <t>Argentinien</t>
  </si>
  <si>
    <t>Armenien</t>
  </si>
  <si>
    <t>Aserbaidschan</t>
  </si>
  <si>
    <t>Äthiopien</t>
  </si>
  <si>
    <t>Bahrain</t>
  </si>
  <si>
    <t>Bangladesch</t>
  </si>
  <si>
    <t>Barbados</t>
  </si>
  <si>
    <t>Belgien</t>
  </si>
  <si>
    <t>Benin</t>
  </si>
  <si>
    <t>Bolivien</t>
  </si>
  <si>
    <t>Bosnien und Herzegowina</t>
  </si>
  <si>
    <t>Botsuana</t>
  </si>
  <si>
    <t>Brunei</t>
  </si>
  <si>
    <t>Bulgarien</t>
  </si>
  <si>
    <t>Burkina Faso</t>
  </si>
  <si>
    <t>Burundi</t>
  </si>
  <si>
    <t>Chile</t>
  </si>
  <si>
    <t>Costa Rica</t>
  </si>
  <si>
    <t>Côte d'Ivoire</t>
  </si>
  <si>
    <t>Dänemark</t>
  </si>
  <si>
    <t>Dominikanische Republik</t>
  </si>
  <si>
    <t>Dschibuti</t>
  </si>
  <si>
    <t>Ecuador</t>
  </si>
  <si>
    <t>El Salvador</t>
  </si>
  <si>
    <t>Eritrea</t>
  </si>
  <si>
    <t>Estland</t>
  </si>
  <si>
    <t>Fidschi</t>
  </si>
  <si>
    <t>Finnland</t>
  </si>
  <si>
    <t>Gabun</t>
  </si>
  <si>
    <t>Gambia</t>
  </si>
  <si>
    <t>Georgien</t>
  </si>
  <si>
    <t>Ghana</t>
  </si>
  <si>
    <t>Guatemala</t>
  </si>
  <si>
    <t>Guinea</t>
  </si>
  <si>
    <t>Guinea-Bissau</t>
  </si>
  <si>
    <t>Honduras</t>
  </si>
  <si>
    <t>Indonesien</t>
  </si>
  <si>
    <t>Iran</t>
  </si>
  <si>
    <t>Irland</t>
  </si>
  <si>
    <t>Island</t>
  </si>
  <si>
    <t>Israel</t>
  </si>
  <si>
    <t>Jamaika</t>
  </si>
  <si>
    <t>Jordanien</t>
  </si>
  <si>
    <t>Kambodscha</t>
  </si>
  <si>
    <t>Kamerun</t>
  </si>
  <si>
    <t>Kap Verde</t>
  </si>
  <si>
    <t>Kasachstan</t>
  </si>
  <si>
    <t>Katar</t>
  </si>
  <si>
    <t>Kenia</t>
  </si>
  <si>
    <t>Kirgisistan</t>
  </si>
  <si>
    <t>Kolumbien</t>
  </si>
  <si>
    <t>Kongo, Demokratische Republik</t>
  </si>
  <si>
    <t>Kongo, Republik</t>
  </si>
  <si>
    <t>Korea, Republik</t>
  </si>
  <si>
    <t>Kosovo</t>
  </si>
  <si>
    <t>Kroatien</t>
  </si>
  <si>
    <t>Kuba</t>
  </si>
  <si>
    <t>Kuwait</t>
  </si>
  <si>
    <t>Laos</t>
  </si>
  <si>
    <t>Lesotho</t>
  </si>
  <si>
    <t>Lettland</t>
  </si>
  <si>
    <t>Libanon</t>
  </si>
  <si>
    <t>Liechtenstein</t>
  </si>
  <si>
    <t>Litauen</t>
  </si>
  <si>
    <t>Luxemburg</t>
  </si>
  <si>
    <t>Madagaskar</t>
  </si>
  <si>
    <t>Malawi</t>
  </si>
  <si>
    <t>Malaysia</t>
  </si>
  <si>
    <t>Malediven</t>
  </si>
  <si>
    <t>Mali</t>
  </si>
  <si>
    <t>Malta</t>
  </si>
  <si>
    <t>Marokko</t>
  </si>
  <si>
    <t>Marshall Inseln</t>
  </si>
  <si>
    <t>Mauretanien</t>
  </si>
  <si>
    <t>Mauritius</t>
  </si>
  <si>
    <t>Mexiko</t>
  </si>
  <si>
    <t>Moldau, Republik</t>
  </si>
  <si>
    <t>Monaco</t>
  </si>
  <si>
    <t>Mongolei</t>
  </si>
  <si>
    <t>Montenegro</t>
  </si>
  <si>
    <t>Mosambik</t>
  </si>
  <si>
    <t>Myanmar</t>
  </si>
  <si>
    <t>Namibia</t>
  </si>
  <si>
    <t>Nepal</t>
  </si>
  <si>
    <t>Neuseeland</t>
  </si>
  <si>
    <t>Nicaragua</t>
  </si>
  <si>
    <t>Niederlande</t>
  </si>
  <si>
    <t>Niger</t>
  </si>
  <si>
    <t>Nigeria</t>
  </si>
  <si>
    <t>Norwegen</t>
  </si>
  <si>
    <t>Oman</t>
  </si>
  <si>
    <t>Österreich</t>
  </si>
  <si>
    <t>Palau</t>
  </si>
  <si>
    <t>Panama</t>
  </si>
  <si>
    <t>Papua-Neuguinea</t>
  </si>
  <si>
    <t>Paraguay</t>
  </si>
  <si>
    <t>Peru</t>
  </si>
  <si>
    <t>Portugal</t>
  </si>
  <si>
    <t>Ruanda</t>
  </si>
  <si>
    <t>Sambia</t>
  </si>
  <si>
    <t>Samoa</t>
  </si>
  <si>
    <t>San Marino</t>
  </si>
  <si>
    <t>Sao Tomé und Principe</t>
  </si>
  <si>
    <t>Schweden</t>
  </si>
  <si>
    <t>Senegal</t>
  </si>
  <si>
    <t>Serbien</t>
  </si>
  <si>
    <t>Sierra Leone</t>
  </si>
  <si>
    <t>Simbabwe</t>
  </si>
  <si>
    <t>Singapur</t>
  </si>
  <si>
    <t>Slowakische Republik</t>
  </si>
  <si>
    <t>Slowenien</t>
  </si>
  <si>
    <t>Sri Lanka</t>
  </si>
  <si>
    <t>Südsudan</t>
  </si>
  <si>
    <t>Tadschikistan</t>
  </si>
  <si>
    <t>Taiwan</t>
  </si>
  <si>
    <t>Tansania</t>
  </si>
  <si>
    <t>Thailand</t>
  </si>
  <si>
    <t>Togo</t>
  </si>
  <si>
    <t>Tonga</t>
  </si>
  <si>
    <t>Tschad</t>
  </si>
  <si>
    <t>Tschechische Republik</t>
  </si>
  <si>
    <t>Tunesien</t>
  </si>
  <si>
    <t>Turkmenistan</t>
  </si>
  <si>
    <t>Uganda</t>
  </si>
  <si>
    <t>Ukraine</t>
  </si>
  <si>
    <t>Ungarn</t>
  </si>
  <si>
    <t>Uruguay</t>
  </si>
  <si>
    <t>Usbekistan</t>
  </si>
  <si>
    <t>Vatikanstaat</t>
  </si>
  <si>
    <t>Venezuela</t>
  </si>
  <si>
    <t>Vereinigte Arabische Emirate</t>
  </si>
  <si>
    <t>Vietnam</t>
  </si>
  <si>
    <t>Weißrussland</t>
  </si>
  <si>
    <t>Zentralafrikanische Republik</t>
  </si>
  <si>
    <t>Zypern</t>
  </si>
  <si>
    <t>Land</t>
  </si>
  <si>
    <t>bei einer Abwesen-heitsdauer von mindestens 
24 Stunden 
je Kalendertag</t>
  </si>
  <si>
    <t>für den An- und Abreisetag sowie bei einer Abwesenheitsdauer von mehr als 8 Stunden 
je Kalendertag</t>
  </si>
  <si>
    <t>Pauschbetrag für Übernachtungskosten</t>
  </si>
  <si>
    <t>Australien</t>
  </si>
  <si>
    <t>– Canberra</t>
  </si>
  <si>
    <t>– Sydney</t>
  </si>
  <si>
    <t>– im Übrigen</t>
  </si>
  <si>
    <t>Brasilien</t>
  </si>
  <si>
    <t>– Brasilia</t>
  </si>
  <si>
    <t>– Rio de Janeiro</t>
  </si>
  <si>
    <t>– Sao Paulo</t>
  </si>
  <si>
    <t>China</t>
  </si>
  <si>
    <t>– Hongkong</t>
  </si>
  <si>
    <t>– Peking</t>
  </si>
  <si>
    <t>– Shanghai</t>
  </si>
  <si>
    <t>Côte d’Ivoire</t>
  </si>
  <si>
    <t>Frankreich</t>
  </si>
  <si>
    <t>– Paris sowie die Departments 77, 78, 91 bis 95</t>
  </si>
  <si>
    <t>Griechenland</t>
  </si>
  <si>
    <t>– Athen</t>
  </si>
  <si>
    <t>Indien</t>
  </si>
  <si>
    <t>– Chennai</t>
  </si>
  <si>
    <t>– Kalkutta</t>
  </si>
  <si>
    <t>– Mumbai</t>
  </si>
  <si>
    <t>– Neu Delhi</t>
  </si>
  <si>
    <t>Italien</t>
  </si>
  <si>
    <t>– Mailand</t>
  </si>
  <si>
    <t>– Rom</t>
  </si>
  <si>
    <t>Japan</t>
  </si>
  <si>
    <t>– Tokio</t>
  </si>
  <si>
    <t>Kanada</t>
  </si>
  <si>
    <t>– Ottawa</t>
  </si>
  <si>
    <t>– Toronto</t>
  </si>
  <si>
    <t>– Vancouver</t>
  </si>
  <si>
    <t>Nordmazedonien</t>
  </si>
  <si>
    <t>Pakistan</t>
  </si>
  <si>
    <t>Philippinen</t>
  </si>
  <si>
    <t>Polen</t>
  </si>
  <si>
    <t>– Breslau</t>
  </si>
  <si>
    <t>– Warschau</t>
  </si>
  <si>
    <t>Rumänien</t>
  </si>
  <si>
    <t>Russische Föderation</t>
  </si>
  <si>
    <t>– Moskau</t>
  </si>
  <si>
    <t>– St. Petersburg</t>
  </si>
  <si>
    <t>São Tomé – Príncipe</t>
  </si>
  <si>
    <t>Saudi-Arabien</t>
  </si>
  <si>
    <t>– Djidda</t>
  </si>
  <si>
    <t>– Riad</t>
  </si>
  <si>
    <t>Schweiz</t>
  </si>
  <si>
    <t>– Genf</t>
  </si>
  <si>
    <t>Spanien</t>
  </si>
  <si>
    <t>– Barcelona</t>
  </si>
  <si>
    <t>– Kanarische Inseln</t>
  </si>
  <si>
    <t>– Madrid</t>
  </si>
  <si>
    <t>– Palma de Mallorca</t>
  </si>
  <si>
    <t>Südafrika</t>
  </si>
  <si>
    <t>– Kapstadt</t>
  </si>
  <si>
    <t>– Johannesburg</t>
  </si>
  <si>
    <t>Trinidad und Tobago</t>
  </si>
  <si>
    <t>Türkei</t>
  </si>
  <si>
    <t>– Izmir</t>
  </si>
  <si>
    <t>Vereinigtes Königreich von Großbritannien und Nordirland</t>
  </si>
  <si>
    <t>– London</t>
  </si>
  <si>
    <t>A1-Bescheinigung bei Dienstreisen ins EU-EFTA-Ausland</t>
  </si>
  <si>
    <t>Bei Geschäft- und Dienstreisen ins EU- / EFTA (Island, Liechtenstein, Norwegen, Schweiz) -Ausland muss seit einigen Jahren eine sogenannte „A1-Bescheinigung“ mitgeführt werden.</t>
  </si>
  <si>
    <t>Das A1-Formular soll den ausländischen Sozialbehörden bescheinigen, welches Sozialsystem für einen Versicherten zuständig ist. Mit der A1-Bescheinigung wird die Sozialversicherungspflicht in Deutschland nachgewiesen und dient dazu, Sozialversicherungsbetrug zu verhindern. Eine Anmeldung bei der Sozialversicherung des ausländischen Staates entfällt in dem Fall.</t>
  </si>
  <si>
    <t>Für Arbeitnehmerinnen und Arbeitnehmer ist seit dem 1. Juli 2019 das elektronische Antragsverfahren ohne Ausnahmen verpflichtend. Papieranträge für den Personenkreis der Arbeitnehmerinnen und Arbeitnehmer werden daher nicht mehr entgegengenommen.</t>
  </si>
  <si>
    <t>Als zuständige Stelle, bei der die A1-Bescheinigung zu beantragen ist, gilt grundsätzlich die gesetzliche Krankenkasse, bei der die beschäftigte Person versichert ist, und zwar unabhängig davon, ob bei dieser Krankenkasse eine Pflichtversicherung, freiwillige Versicherung oder Familienversicherung besteht.</t>
  </si>
  <si>
    <t>Sofern die beschäftigte Person nicht gesetzlich krankenversichert ist und nicht aufgrund einer Mitgliedschaft in einer berufsständigen Versorgungseinrichtung von der Rentenversicherungspflicht befreit ist, ist die Ausstellung der A1-Bescheinigung bei der Deutschen Rentenversicherung zu beantragen. In diesen Fällen ist der Nachrichtentyp „A1-Antrag Entsendung“ über den Kommunikationsserver der Rentenversicherung an die Deutsche Rentenversicherung zu übermitteln.</t>
  </si>
  <si>
    <t>Wie bekomme ich die A1-Bescheinigung?</t>
  </si>
  <si>
    <t>Die Beantragung der Bescheinigungen erfolgt über die personalverwaltende Dienststelle.</t>
  </si>
  <si>
    <t>Sobald Mitarbeitende eine dienstliche Fahrt ins Ausland planen, setzen sie sich umgehend mit der zuständigen Personalsachbearbeitung in Verbindung und bitten um die Beantragung einer A1- Bescheinigung. Diese wird von der Personalsachbearbeitung beantragt und nach Erhalt an die Beschäftigten weitergeleitet.</t>
  </si>
  <si>
    <t>Bis wann muss ich die A1-Bescheinigung beantragt haben?</t>
  </si>
  <si>
    <t>Die A1- Bescheinigung sollte unmittelbar nach Bekanntwerden der Dienstreise, in der Regel mit dem Dienstreiseantrag, beantragt werden.</t>
  </si>
  <si>
    <t>Was mache ich, wenn wegen einer kurzfristigen Dienstreise noch keine Bescheinigung vorliegt?</t>
  </si>
  <si>
    <t>Wenn aufgrund der Kurzfristigkeit noch keine Bescheinigung vorliegt, muss eine Kopie des Antrags mitgeführt werden. Zusätzlich, insbesondere in Österreich und Frankreich, sollte ein zusätzlicher Nachweis über die Anmeldung zur Sozialversicherung mitgenommen werden. Dies kann eine alte A1- Bescheinigung oder Meldebescheinigung zur Sozialversicherung sein.</t>
  </si>
  <si>
    <t>Wird auch für Transitländer eine Bescheinigung benötigt?</t>
  </si>
  <si>
    <r>
      <t xml:space="preserve">Die Bescheinigung wird benötigt bei Geschäftsreisen in die EU-Mitgliedsländer sowie ins EFTA- Ausland und gilt für angestellte Mitarbeitende aber auch für Selbständige. Egal ob es sich um ein längeres Projektmeeting handelt, eine Fortbildungsveranstaltung oder einen Workshop, die Teilnahme an einem Seminar oder einer Konferenz: </t>
    </r>
    <r>
      <rPr>
        <b/>
        <sz val="11"/>
        <color theme="1"/>
        <rFont val="Arial"/>
        <family val="2"/>
      </rPr>
      <t>Jeder beruflich bedingte Grenzübertritt macht die Bescheinigung nötig</t>
    </r>
    <r>
      <rPr>
        <sz val="11"/>
        <color theme="1"/>
        <rFont val="Arial"/>
        <family val="2"/>
      </rPr>
      <t>. Selbst bei kurzen Dienstreisen von nur wenigen Stunden muss die Bescheinigung vorhanden sein. Bei Kontrollen können empfindliche Bußgelder drohen, wenn ohne „A1-Bescheinigung“ gereist wurde.</t>
    </r>
  </si>
  <si>
    <r>
      <t xml:space="preserve">Eine Bescheinigung wird nur für die Länder benötigt, in denen auch tatsächlich die berufliche Tätigkeit ausgeübt wird. Die einfache Durchreise erfordert </t>
    </r>
    <r>
      <rPr>
        <u/>
        <sz val="11"/>
        <color theme="1"/>
        <rFont val="Arial"/>
        <family val="2"/>
      </rPr>
      <t>keine</t>
    </r>
    <r>
      <rPr>
        <sz val="11"/>
        <color theme="1"/>
        <rFont val="Arial"/>
        <family val="2"/>
      </rPr>
      <t xml:space="preserve"> Bescheinigung für dieses Land.</t>
    </r>
  </si>
  <si>
    <t>€</t>
  </si>
  <si>
    <t>Übernachtungsgeld (§§ 7, 12 LRKG)</t>
  </si>
  <si>
    <t>Die Beträge für die Auslandstage- und Auslandsübernachtungsgelder sind der Anlage der Allgemeinen Verwaltungsvorschrift zur Festsetzung der Auslandstage- und Auslandsübernachtungsgelder (ARVVwV) zu entnehmen.</t>
  </si>
  <si>
    <t>Für eintägige Auslandsdienstreisen mit einer Abwesenheit von mehr als 8 Stunden beträgt das Auslandstagegeld 80 Prozent des in der Anlage zur ARVVwV angegebenen Betrages.</t>
  </si>
  <si>
    <t>Bei mehrtägigen Auslandsdienstreisen wird für den An- und Abreisetag - unabhängig von der Dauer der Abwesenheit an diesen Tagen - ein Auslandstagegeld in Höhe von 80 Prozent des vollen Tagegeldsatzes gewährt, wenn an diesen Tagen bzw. an einem anschließenden oder vorhergehenden Tag eine Übernachtung außerhalb der Wohnung stattgefunden hat.</t>
  </si>
  <si>
    <t>Für die in der Anlage zur ARVVwV nicht erfassten Gebiete oder Länder ist das Auslandstage- und Auslandsübernachtungsgeld von Luxemburg maßgebend (§ 3 Absatz 2 ARV).</t>
  </si>
  <si>
    <t>für mehr als 8h
Aufenthalt
sowie für den An- und Abreisetag</t>
  </si>
  <si>
    <t>bis zu … Euro ohne
Nachweis*)</t>
  </si>
  <si>
    <t>bis zu … Euro mit
Nachweis*)</t>
  </si>
  <si>
    <t>Australien – Canberra</t>
  </si>
  <si>
    <t>Australien – im Übrigen</t>
  </si>
  <si>
    <t>Australien – Sydney</t>
  </si>
  <si>
    <t>Brasilien – Brasilia</t>
  </si>
  <si>
    <t>Brasilien – Rio de Janeiro</t>
  </si>
  <si>
    <t>Brasilien – Sao Paulo</t>
  </si>
  <si>
    <t>Brasilien – im Übrigen</t>
  </si>
  <si>
    <t>China – Hongkong</t>
  </si>
  <si>
    <t>China – Peking</t>
  </si>
  <si>
    <t>China – Shanghai</t>
  </si>
  <si>
    <t>China – im Übrigen</t>
  </si>
  <si>
    <t>Frankreich – im Übrigen</t>
  </si>
  <si>
    <t>Griechenland – Athen</t>
  </si>
  <si>
    <t>Griechenland – im Übrigen</t>
  </si>
  <si>
    <t>Indien – Bangalore</t>
  </si>
  <si>
    <t>Indien – Chennai</t>
  </si>
  <si>
    <t>Indien – Kalkutta</t>
  </si>
  <si>
    <t>Indien – Mumbai</t>
  </si>
  <si>
    <t>Indien – Neu Delhi</t>
  </si>
  <si>
    <t>Indien – im Übrigen</t>
  </si>
  <si>
    <t>Italien – Mailand</t>
  </si>
  <si>
    <t>Italien – im Übrigen</t>
  </si>
  <si>
    <t>Japan – Tokio</t>
  </si>
  <si>
    <t>Japan – im Übrigen</t>
  </si>
  <si>
    <t>Kanada – Ottawa</t>
  </si>
  <si>
    <t>Kanada – Toronto</t>
  </si>
  <si>
    <t>Kanada – Vancouver</t>
  </si>
  <si>
    <t>Kanada – im Übrigen</t>
  </si>
  <si>
    <t>Polen – Breslau</t>
  </si>
  <si>
    <t>Polen – Warschau</t>
  </si>
  <si>
    <t>Polen – im Übrigen</t>
  </si>
  <si>
    <t>Russische Föderation – Moskau</t>
  </si>
  <si>
    <t>Russische Föderation – St. Petersburg</t>
  </si>
  <si>
    <t>Russische Föderation – im Übrigen</t>
  </si>
  <si>
    <t>Saudi Arabien – Djidda</t>
  </si>
  <si>
    <t>Saudi Arabien – Riad</t>
  </si>
  <si>
    <t>Saudi Arabien – im Übrigen</t>
  </si>
  <si>
    <t>Schweiz – Genf</t>
  </si>
  <si>
    <t>Schweiz – im Übrigen</t>
  </si>
  <si>
    <t>Spanien – Barcelona</t>
  </si>
  <si>
    <t>Spanien – Kanarische Inseln</t>
  </si>
  <si>
    <t>Spanien – Madrid</t>
  </si>
  <si>
    <t>Spanien – Palma de Mallorca</t>
  </si>
  <si>
    <t>Spanien – im Übrigen</t>
  </si>
  <si>
    <t>Südafrika – Kapstadt</t>
  </si>
  <si>
    <t>Südafrika – Johannesburg</t>
  </si>
  <si>
    <t>Südafrika – im Übrigen</t>
  </si>
  <si>
    <t>Türkei – Izmir</t>
  </si>
  <si>
    <t>Türkei – im Übrigen</t>
  </si>
  <si>
    <t>Vereinigte Staaten von Amerika (USA) – Atlanta</t>
  </si>
  <si>
    <t>Vereinigte Staaten von Amerika (USA) – Boston</t>
  </si>
  <si>
    <t>Vereinigte Staaten von Amerika (USA) – Chicago</t>
  </si>
  <si>
    <t>Vereinigte Staaten von Amerika (USA) – Houston</t>
  </si>
  <si>
    <t>Vereinigte Staaten von Amerika (USA) – Los Angeles</t>
  </si>
  <si>
    <t>Vereinigte Staaten von Amerika (USA) – Miami</t>
  </si>
  <si>
    <t>Vereinigte Staaten von Amerika (USA) – New York City</t>
  </si>
  <si>
    <t>Vereinigte Staaten von Amerika (USA) – San Francisco</t>
  </si>
  <si>
    <t>Vereinigte Staaten von Amerika (USA) – Washington, D. C.</t>
  </si>
  <si>
    <t>Vereinigte Staaten von Amerika (USA) – im Übrigen</t>
  </si>
  <si>
    <t>Vereinigtes Königreich von Großbritannien und Nordirland – London</t>
  </si>
  <si>
    <t>Vereinigtes Königreich von Großbritannien und Nordirland – im Übrigen</t>
  </si>
  <si>
    <r>
      <t xml:space="preserve">Die Pauschale in Höhe von 30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</si>
  <si>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</si>
  <si>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Belarus</t>
  </si>
  <si>
    <t>Bhutan</t>
  </si>
  <si>
    <t>Japan – Osaka</t>
  </si>
  <si>
    <t>Liberia</t>
  </si>
  <si>
    <t>Türkei – Ankara</t>
  </si>
  <si>
    <t>*) Darüber hinaus Erstattung gemäß § 3 Abs. 1 Satz 3 ARV.
1) Hierzu zählen die Dèpartements 75 – Paris, 77 – Seine-et-Marne, 78 – Yvelines, 91 – I'Essonne, 92 – Hauts-de-Seine, 93 – Seine-Saint-Denis, 94 – Val-de-Marne, 95 – Val-d'Oise
2) Die für Rom festgesetzten Beträge gelten auch für Vatikanstaat.
3) Die für die Philippinen festgesetzten Beträge gelten auch für Mikronesien.
4) Die für Trinidad und Tobago festgesetzten Beträge gelten auch für die zu dessen Amtsbezirk gehörenden Staaten Antigua und
Barbuda, Dominica, Grenada, Guyana, St. Kitts und Nevis St. Lucia, St. Vincent und Grenadinen sowie Suriname.</t>
  </si>
  <si>
    <t>– Atlanta</t>
  </si>
  <si>
    <t>– Boston</t>
  </si>
  <si>
    <t>– Chicago</t>
  </si>
  <si>
    <t>– Houston</t>
  </si>
  <si>
    <t>– Los Angeles</t>
  </si>
  <si>
    <t>– Miami</t>
  </si>
  <si>
    <t>– New York City</t>
  </si>
  <si>
    <t>– San Francisco</t>
  </si>
  <si>
    <t>– Washington, D. C.</t>
  </si>
  <si>
    <t>V1.2026</t>
  </si>
  <si>
    <t>Dienstreiseabrechnung für das Jahr 2026 - Ausland</t>
  </si>
  <si>
    <t>Sachbearbeiter/in Entgeltabrechnung:</t>
  </si>
  <si>
    <t>Reisekostenstelle / personalverwaltende Dienststelle</t>
  </si>
  <si>
    <t>Auslandstage- und Auslandsübernachtungsgelder 2026 (ARVVwV)</t>
  </si>
  <si>
    <t>Frankreich – Paris sowie die Départements der Ile de France (1)</t>
  </si>
  <si>
    <t>Italien – Rom (2)</t>
  </si>
  <si>
    <t>Philippinen (3)</t>
  </si>
  <si>
    <t>Schweiz – Bern</t>
  </si>
  <si>
    <t>Trinidad und Tobago (4)</t>
  </si>
  <si>
    <t>Pauschbeträge für Verpflegungsmehraufwendungen 2026</t>
  </si>
  <si>
    <t>Steuerliche Behandlung von Reisekosten und Reisekostenvergütungen bei betrieblich und beruflich veranlassten Auslandsreisen ab 1. Januar 2026</t>
  </si>
  <si>
    <t>Übersicht über die ab 1. Januar 2026 geltenden Pauschbeträge für Verpflegungsmehraufwendungen und Übernachtungskosten im Ausland</t>
  </si>
  <si>
    <t>(Fettdruck kennzeichnet die Änderungen gegenüber der Übersicht ab 1. Januar 2025)</t>
  </si>
  <si>
    <t>– Bangalore</t>
  </si>
  <si>
    <t>– Osaka</t>
  </si>
  <si>
    <t>– Ankara</t>
  </si>
  <si>
    <t>– Bern</t>
  </si>
  <si>
    <t>Vereinigte Staaten von Amerika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</si>
</sst>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7"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
      <sz val="12"/>
      <color rgb="FF000000"/>
      <name val="Calibri"/>
      <family val="2"/>
      <scheme val="minor"/>
    </font>
    <font>
      <sz val="16"/>
      <color theme="1"/>
      <name val="Arial"/>
      <family val="2"/>
    </font>
    <font>
      <u/>
      <sz val="11"/>
      <color theme="1"/>
      <name val="Arial"/>
      <family val="2"/>
    </font>
    <font>
      <b/>
      <sz val="11"/>
      <color rgb="FF000000"/>
      <name val="Arial"/>
      <family val="2"/>
    </font>
    <font>
      <sz val="11"/>
      <color rgb="FF000000"/>
      <name val="Arial"/>
      <family val="2"/>
    </font>
    <font>
      <i/>
      <sz val="11"/>
      <color theme="1"/>
      <name val="Arial"/>
      <family val="2"/>
    </font>
    <font>
      <i/>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0" tint="-0.34998626667073579"/>
        <bgColor indexed="64"/>
      </patternFill>
    </fill>
  </fills>
  <borders count="87">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
      <left style="thin">
        <color theme="1"/>
      </left>
      <right style="thin">
        <color theme="0" tint="-0.14999847407452621"/>
      </right>
      <top style="thin">
        <color theme="1"/>
      </top>
      <bottom style="thin">
        <color theme="0" tint="-0.14999847407452621"/>
      </bottom>
      <diagonal/>
    </border>
    <border>
      <left style="thin">
        <color theme="0" tint="-0.14999847407452621"/>
      </left>
      <right style="thin">
        <color theme="1"/>
      </right>
      <top style="thin">
        <color theme="1"/>
      </top>
      <bottom style="thin">
        <color theme="0" tint="-0.14999847407452621"/>
      </bottom>
      <diagonal/>
    </border>
    <border>
      <left style="thin">
        <color theme="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1"/>
      </right>
      <top style="thin">
        <color theme="0" tint="-0.14999847407452621"/>
      </top>
      <bottom style="thin">
        <color theme="0" tint="-0.14999847407452621"/>
      </bottom>
      <diagonal/>
    </border>
    <border>
      <left style="thin">
        <color theme="1"/>
      </left>
      <right style="thin">
        <color theme="0" tint="-0.14999847407452621"/>
      </right>
      <top style="thin">
        <color theme="0" tint="-0.14999847407452621"/>
      </top>
      <bottom style="thin">
        <color theme="1"/>
      </bottom>
      <diagonal/>
    </border>
    <border>
      <left style="thin">
        <color theme="0" tint="-0.14999847407452621"/>
      </left>
      <right style="thin">
        <color theme="1"/>
      </right>
      <top style="thin">
        <color theme="0" tint="-0.14999847407452621"/>
      </top>
      <bottom style="thin">
        <color theme="1"/>
      </bottom>
      <diagonal/>
    </border>
    <border>
      <left/>
      <right style="thin">
        <color theme="0" tint="-0.249977111117893"/>
      </right>
      <top style="thin">
        <color theme="1"/>
      </top>
      <bottom style="thin">
        <color theme="0" tint="-0.249977111117893"/>
      </bottom>
      <diagonal/>
    </border>
    <border>
      <left style="thin">
        <color theme="0" tint="-0.249977111117893"/>
      </left>
      <right style="thin">
        <color theme="1"/>
      </right>
      <top style="thin">
        <color theme="1"/>
      </top>
      <bottom style="thin">
        <color theme="0" tint="-0.249977111117893"/>
      </bottom>
      <diagonal/>
    </border>
    <border>
      <left style="thin">
        <color theme="0" tint="-0.249977111117893"/>
      </left>
      <right style="thin">
        <color theme="1"/>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1"/>
      </bottom>
      <diagonal/>
    </border>
    <border>
      <left style="thin">
        <color theme="0" tint="-0.249977111117893"/>
      </left>
      <right style="thin">
        <color theme="1"/>
      </right>
      <top style="thin">
        <color theme="0" tint="-0.249977111117893"/>
      </top>
      <bottom style="thin">
        <color theme="1"/>
      </bottom>
      <diagonal/>
    </border>
    <border>
      <left style="thin">
        <color theme="0" tint="-0.249977111117893"/>
      </left>
      <right/>
      <top style="thin">
        <color indexed="64"/>
      </top>
      <bottom/>
      <diagonal/>
    </border>
    <border>
      <left/>
      <right/>
      <top style="thin">
        <color indexed="64"/>
      </top>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357">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7" fillId="2" borderId="3"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wrapText="1"/>
    </xf>
    <xf numFmtId="0" fontId="10" fillId="3" borderId="38" xfId="0" applyFont="1" applyFill="1" applyBorder="1" applyProtection="1"/>
    <xf numFmtId="0" fontId="5" fillId="3" borderId="39" xfId="0" applyFont="1" applyFill="1" applyBorder="1" applyProtection="1"/>
    <xf numFmtId="0" fontId="4" fillId="3" borderId="39" xfId="0" applyFont="1" applyFill="1" applyBorder="1" applyProtection="1"/>
    <xf numFmtId="164" fontId="7" fillId="0" borderId="36"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7" xfId="0" applyNumberFormat="1" applyFont="1" applyFill="1" applyBorder="1" applyProtection="1"/>
    <xf numFmtId="0" fontId="7" fillId="0" borderId="26" xfId="0" applyFont="1" applyFill="1" applyBorder="1" applyAlignment="1" applyProtection="1">
      <alignment horizontal="center"/>
      <protection locked="0"/>
    </xf>
    <xf numFmtId="0" fontId="7" fillId="0" borderId="14" xfId="0" applyFont="1" applyFill="1" applyBorder="1" applyAlignment="1" applyProtection="1">
      <alignment horizontal="center"/>
      <protection locked="0"/>
    </xf>
    <xf numFmtId="0" fontId="7" fillId="0" borderId="49" xfId="0" applyFont="1" applyFill="1" applyBorder="1" applyAlignment="1" applyProtection="1">
      <alignment horizontal="center"/>
      <protection locked="0"/>
    </xf>
    <xf numFmtId="44" fontId="7" fillId="2" borderId="4" xfId="0" applyNumberFormat="1" applyFont="1" applyFill="1" applyBorder="1" applyProtection="1"/>
    <xf numFmtId="164" fontId="7" fillId="0" borderId="1" xfId="0" applyNumberFormat="1" applyFont="1" applyFill="1" applyBorder="1" applyProtection="1">
      <protection locked="0"/>
    </xf>
    <xf numFmtId="164" fontId="7" fillId="0" borderId="34" xfId="0" applyNumberFormat="1" applyFont="1" applyFill="1" applyBorder="1" applyProtection="1">
      <protection locked="0"/>
    </xf>
    <xf numFmtId="164" fontId="7" fillId="2" borderId="12"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0" xfId="0" applyFont="1" applyFill="1" applyBorder="1" applyAlignment="1" applyProtection="1">
      <alignment horizontal="center"/>
      <protection locked="0"/>
    </xf>
    <xf numFmtId="44" fontId="7" fillId="2" borderId="10" xfId="0" applyNumberFormat="1" applyFont="1" applyFill="1" applyBorder="1" applyProtection="1"/>
    <xf numFmtId="164" fontId="7" fillId="0" borderId="37" xfId="0" applyNumberFormat="1" applyFont="1" applyFill="1" applyBorder="1" applyProtection="1">
      <protection locked="0"/>
    </xf>
    <xf numFmtId="164" fontId="7" fillId="0" borderId="33" xfId="0" applyNumberFormat="1" applyFont="1" applyFill="1" applyBorder="1" applyProtection="1">
      <protection locked="0"/>
    </xf>
    <xf numFmtId="164" fontId="7" fillId="0" borderId="32" xfId="0" applyNumberFormat="1" applyFont="1" applyFill="1" applyBorder="1" applyProtection="1">
      <protection locked="0"/>
    </xf>
    <xf numFmtId="0" fontId="7" fillId="0" borderId="28" xfId="0" applyFont="1" applyFill="1" applyBorder="1" applyAlignment="1" applyProtection="1">
      <alignment horizontal="center"/>
      <protection locked="0"/>
    </xf>
    <xf numFmtId="0" fontId="7" fillId="0" borderId="25"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164" fontId="7" fillId="0" borderId="31" xfId="0" applyNumberFormat="1" applyFont="1" applyFill="1" applyBorder="1" applyProtection="1">
      <protection locked="0"/>
    </xf>
    <xf numFmtId="164" fontId="7" fillId="0" borderId="30" xfId="0" applyNumberFormat="1" applyFont="1" applyFill="1" applyBorder="1" applyProtection="1">
      <protection locked="0"/>
    </xf>
    <xf numFmtId="164" fontId="7" fillId="2" borderId="13" xfId="0" applyNumberFormat="1" applyFont="1" applyFill="1" applyBorder="1" applyProtection="1"/>
    <xf numFmtId="0" fontId="7" fillId="0" borderId="29"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44" fontId="7" fillId="2" borderId="6" xfId="0" applyNumberFormat="1" applyFont="1" applyFill="1" applyBorder="1" applyProtection="1"/>
    <xf numFmtId="0" fontId="7" fillId="2" borderId="0"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5"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7" xfId="0" applyFont="1" applyFill="1" applyBorder="1" applyAlignment="1" applyProtection="1">
      <alignment horizontal="center" wrapText="1"/>
    </xf>
    <xf numFmtId="0" fontId="7" fillId="2" borderId="8" xfId="0" applyFont="1" applyFill="1" applyBorder="1" applyAlignment="1" applyProtection="1">
      <alignment horizontal="center"/>
    </xf>
    <xf numFmtId="0" fontId="7" fillId="2" borderId="9" xfId="0" applyFont="1" applyFill="1" applyBorder="1" applyAlignment="1" applyProtection="1">
      <alignment horizontal="center"/>
    </xf>
    <xf numFmtId="0" fontId="6" fillId="3" borderId="39" xfId="0" applyFont="1" applyFill="1" applyBorder="1" applyProtection="1"/>
    <xf numFmtId="0" fontId="16" fillId="3" borderId="40" xfId="0" applyFont="1" applyFill="1" applyBorder="1" applyAlignment="1" applyProtection="1">
      <alignment horizontal="right"/>
    </xf>
    <xf numFmtId="0" fontId="7" fillId="2" borderId="54" xfId="0" applyFont="1" applyFill="1" applyBorder="1" applyAlignment="1" applyProtection="1">
      <alignment horizontal="center"/>
    </xf>
    <xf numFmtId="14" fontId="7" fillId="2" borderId="56" xfId="0" applyNumberFormat="1" applyFont="1" applyFill="1" applyBorder="1" applyProtection="1"/>
    <xf numFmtId="14" fontId="7" fillId="2" borderId="57" xfId="0" applyNumberFormat="1" applyFont="1" applyFill="1" applyBorder="1" applyProtection="1"/>
    <xf numFmtId="14" fontId="7" fillId="2" borderId="58" xfId="0" applyNumberFormat="1" applyFont="1" applyFill="1" applyBorder="1" applyProtection="1"/>
    <xf numFmtId="14" fontId="7" fillId="2" borderId="56" xfId="0" applyNumberFormat="1" applyFont="1" applyFill="1" applyBorder="1" applyAlignment="1" applyProtection="1">
      <alignment horizontal="center" vertical="center"/>
    </xf>
    <xf numFmtId="0" fontId="7" fillId="0" borderId="22" xfId="0" applyFont="1" applyFill="1" applyBorder="1" applyProtection="1">
      <protection locked="0"/>
    </xf>
    <xf numFmtId="165" fontId="16" fillId="3" borderId="22" xfId="0" applyNumberFormat="1" applyFont="1" applyFill="1" applyBorder="1" applyProtection="1"/>
    <xf numFmtId="165" fontId="7" fillId="0" borderId="22" xfId="0" applyNumberFormat="1" applyFont="1" applyFill="1" applyBorder="1" applyProtection="1"/>
    <xf numFmtId="0" fontId="7" fillId="0" borderId="22" xfId="0" applyFont="1" applyFill="1" applyBorder="1" applyProtection="1"/>
    <xf numFmtId="165" fontId="16" fillId="5" borderId="22" xfId="0" applyNumberFormat="1" applyFont="1" applyFill="1" applyBorder="1" applyProtection="1"/>
    <xf numFmtId="14" fontId="7" fillId="2" borderId="59" xfId="0" applyNumberFormat="1" applyFont="1" applyFill="1" applyBorder="1" applyProtection="1"/>
    <xf numFmtId="44" fontId="7" fillId="2" borderId="17" xfId="1" applyFont="1" applyFill="1" applyBorder="1" applyProtection="1"/>
    <xf numFmtId="44" fontId="7" fillId="2" borderId="3" xfId="0" applyNumberFormat="1" applyFont="1" applyFill="1" applyBorder="1" applyProtection="1"/>
    <xf numFmtId="44" fontId="7" fillId="2" borderId="17" xfId="0" applyNumberFormat="1" applyFont="1" applyFill="1" applyBorder="1" applyProtection="1"/>
    <xf numFmtId="14" fontId="7" fillId="2" borderId="45" xfId="0" applyNumberFormat="1" applyFont="1" applyFill="1" applyBorder="1" applyProtection="1"/>
    <xf numFmtId="44" fontId="7" fillId="2" borderId="12" xfId="1" applyFont="1" applyFill="1" applyBorder="1" applyProtection="1"/>
    <xf numFmtId="44" fontId="7" fillId="2" borderId="1" xfId="0" applyNumberFormat="1" applyFont="1" applyFill="1" applyBorder="1" applyProtection="1"/>
    <xf numFmtId="44" fontId="7" fillId="2" borderId="12" xfId="0" applyNumberFormat="1" applyFont="1" applyFill="1" applyBorder="1" applyProtection="1"/>
    <xf numFmtId="14" fontId="7" fillId="2" borderId="54" xfId="0" applyNumberFormat="1" applyFont="1" applyFill="1" applyBorder="1" applyProtection="1"/>
    <xf numFmtId="44" fontId="7" fillId="2" borderId="13" xfId="1" applyFont="1" applyFill="1" applyBorder="1" applyProtection="1"/>
    <xf numFmtId="44" fontId="7" fillId="2" borderId="5" xfId="0" applyNumberFormat="1" applyFont="1" applyFill="1" applyBorder="1" applyProtection="1"/>
    <xf numFmtId="44" fontId="7" fillId="2" borderId="13" xfId="0" applyNumberFormat="1" applyFont="1" applyFill="1" applyBorder="1" applyProtection="1"/>
    <xf numFmtId="44" fontId="7" fillId="3" borderId="22" xfId="0" applyNumberFormat="1" applyFont="1" applyFill="1" applyBorder="1" applyAlignment="1" applyProtection="1">
      <alignment horizontal="right"/>
    </xf>
    <xf numFmtId="0" fontId="9" fillId="0" borderId="22" xfId="0" applyFont="1" applyBorder="1" applyAlignment="1" applyProtection="1">
      <alignment horizontal="center"/>
      <protection locked="0"/>
    </xf>
    <xf numFmtId="0" fontId="4" fillId="0" borderId="22" xfId="0" applyFont="1" applyFill="1" applyBorder="1" applyProtection="1">
      <protection locked="0"/>
    </xf>
    <xf numFmtId="14" fontId="4" fillId="0" borderId="22" xfId="0" applyNumberFormat="1" applyFont="1" applyFill="1" applyBorder="1" applyAlignment="1" applyProtection="1">
      <alignment horizontal="left"/>
      <protection locked="0"/>
    </xf>
    <xf numFmtId="0" fontId="9" fillId="0" borderId="62" xfId="0" applyFont="1" applyBorder="1" applyAlignment="1" applyProtection="1">
      <alignment horizontal="center"/>
      <protection locked="0"/>
    </xf>
    <xf numFmtId="0" fontId="4" fillId="3" borderId="38" xfId="0" applyFont="1" applyFill="1" applyBorder="1" applyProtection="1"/>
    <xf numFmtId="0" fontId="4" fillId="3" borderId="40" xfId="0" applyFont="1" applyFill="1" applyBorder="1" applyProtection="1"/>
    <xf numFmtId="14" fontId="4" fillId="0" borderId="62" xfId="0" applyNumberFormat="1" applyFont="1" applyFill="1" applyBorder="1" applyAlignment="1" applyProtection="1">
      <alignment horizontal="left"/>
      <protection locked="0"/>
    </xf>
    <xf numFmtId="44" fontId="7" fillId="3" borderId="22" xfId="0" applyNumberFormat="1" applyFont="1" applyFill="1" applyBorder="1" applyAlignment="1" applyProtection="1"/>
    <xf numFmtId="44" fontId="7" fillId="3" borderId="22" xfId="1" applyFont="1" applyFill="1" applyBorder="1" applyAlignment="1" applyProtection="1"/>
    <xf numFmtId="0" fontId="0" fillId="2" borderId="0" xfId="0" applyFill="1"/>
    <xf numFmtId="0" fontId="0" fillId="2" borderId="0" xfId="0" applyFill="1" applyBorder="1"/>
    <xf numFmtId="0" fontId="0" fillId="2" borderId="0" xfId="0" applyFill="1" applyAlignment="1">
      <alignment horizontal="right"/>
    </xf>
    <xf numFmtId="0" fontId="0" fillId="2" borderId="0" xfId="0" applyFill="1" applyAlignment="1">
      <alignment vertical="top"/>
    </xf>
    <xf numFmtId="0" fontId="7" fillId="2" borderId="8" xfId="0" applyFont="1" applyFill="1" applyBorder="1" applyAlignment="1" applyProtection="1">
      <alignment horizontal="center" wrapText="1"/>
    </xf>
    <xf numFmtId="0" fontId="7" fillId="0" borderId="74" xfId="0" applyFont="1" applyFill="1" applyBorder="1" applyAlignment="1" applyProtection="1">
      <alignment horizontal="center"/>
      <protection locked="0"/>
    </xf>
    <xf numFmtId="44" fontId="7" fillId="0" borderId="75" xfId="1" applyFont="1" applyFill="1" applyBorder="1" applyProtection="1">
      <protection locked="0"/>
    </xf>
    <xf numFmtId="0" fontId="7" fillId="0" borderId="76" xfId="0" applyFont="1" applyFill="1" applyBorder="1" applyAlignment="1" applyProtection="1">
      <alignment horizontal="center"/>
      <protection locked="0"/>
    </xf>
    <xf numFmtId="44" fontId="7" fillId="0" borderId="77" xfId="1" applyFont="1" applyFill="1" applyBorder="1" applyProtection="1">
      <protection locked="0"/>
    </xf>
    <xf numFmtId="0" fontId="7" fillId="0" borderId="78" xfId="0" applyFont="1" applyFill="1" applyBorder="1" applyAlignment="1" applyProtection="1">
      <alignment horizontal="center"/>
      <protection locked="0"/>
    </xf>
    <xf numFmtId="44" fontId="7" fillId="0" borderId="79" xfId="1" applyFont="1" applyFill="1" applyBorder="1" applyProtection="1">
      <protection locked="0"/>
    </xf>
    <xf numFmtId="44" fontId="7" fillId="0" borderId="13" xfId="0" applyNumberFormat="1" applyFont="1" applyFill="1" applyBorder="1" applyAlignment="1" applyProtection="1">
      <alignment horizontal="right"/>
    </xf>
    <xf numFmtId="44" fontId="7" fillId="2" borderId="80" xfId="1" applyFont="1" applyFill="1" applyBorder="1" applyProtection="1"/>
    <xf numFmtId="44" fontId="7" fillId="2" borderId="81" xfId="0" applyNumberFormat="1" applyFont="1" applyFill="1" applyBorder="1" applyProtection="1"/>
    <xf numFmtId="44" fontId="7" fillId="2" borderId="19" xfId="1" applyFont="1" applyFill="1" applyBorder="1" applyProtection="1"/>
    <xf numFmtId="44" fontId="7" fillId="2" borderId="82" xfId="0" applyNumberFormat="1" applyFont="1" applyFill="1" applyBorder="1" applyProtection="1"/>
    <xf numFmtId="44" fontId="7" fillId="2" borderId="83" xfId="1" applyFont="1" applyFill="1" applyBorder="1" applyProtection="1"/>
    <xf numFmtId="44" fontId="7" fillId="2" borderId="84" xfId="0" applyNumberFormat="1" applyFont="1" applyFill="1" applyBorder="1" applyProtection="1"/>
    <xf numFmtId="165" fontId="16" fillId="5" borderId="22" xfId="0" applyNumberFormat="1" applyFont="1" applyFill="1" applyBorder="1" applyAlignment="1" applyProtection="1">
      <alignment horizontal="right"/>
    </xf>
    <xf numFmtId="0" fontId="23" fillId="3" borderId="11" xfId="0" applyFont="1" applyFill="1" applyBorder="1" applyAlignment="1">
      <alignment horizontal="left" vertical="top" wrapText="1"/>
    </xf>
    <xf numFmtId="0" fontId="24" fillId="2" borderId="11" xfId="0" applyFont="1" applyFill="1" applyBorder="1" applyAlignment="1">
      <alignment horizontal="left" vertical="top"/>
    </xf>
    <xf numFmtId="8" fontId="24" fillId="2" borderId="11" xfId="0" applyNumberFormat="1" applyFont="1" applyFill="1" applyBorder="1" applyAlignment="1">
      <alignment horizontal="right" vertical="top"/>
    </xf>
    <xf numFmtId="44" fontId="24" fillId="2" borderId="11" xfId="1" applyFont="1" applyFill="1" applyBorder="1" applyAlignment="1">
      <alignment horizontal="right" vertical="top"/>
    </xf>
    <xf numFmtId="165" fontId="24" fillId="2" borderId="11" xfId="0" applyNumberFormat="1" applyFont="1" applyFill="1" applyBorder="1" applyAlignment="1">
      <alignment horizontal="right" vertical="top"/>
    </xf>
    <xf numFmtId="0" fontId="24" fillId="0" borderId="11" xfId="0" applyFont="1" applyFill="1" applyBorder="1" applyAlignment="1">
      <alignment horizontal="left" vertical="top"/>
    </xf>
    <xf numFmtId="8" fontId="24" fillId="0" borderId="11" xfId="0" applyNumberFormat="1" applyFont="1" applyFill="1" applyBorder="1" applyAlignment="1">
      <alignment horizontal="right" vertical="top"/>
    </xf>
    <xf numFmtId="44" fontId="24" fillId="0" borderId="11" xfId="1" applyFont="1" applyFill="1" applyBorder="1" applyAlignment="1">
      <alignment horizontal="right" vertical="top"/>
    </xf>
    <xf numFmtId="165" fontId="24" fillId="0" borderId="11" xfId="0" applyNumberFormat="1" applyFont="1" applyFill="1" applyBorder="1" applyAlignment="1">
      <alignment horizontal="right" vertical="top"/>
    </xf>
    <xf numFmtId="0" fontId="6" fillId="3" borderId="11" xfId="0" applyFont="1" applyFill="1" applyBorder="1" applyAlignment="1">
      <alignment horizontal="left" vertical="top"/>
    </xf>
    <xf numFmtId="0" fontId="6" fillId="3" borderId="11" xfId="0" applyFont="1" applyFill="1" applyBorder="1" applyAlignment="1">
      <alignment horizontal="left" vertical="top" wrapText="1"/>
    </xf>
    <xf numFmtId="0" fontId="4" fillId="2" borderId="11" xfId="0" applyFont="1" applyFill="1" applyBorder="1"/>
    <xf numFmtId="165" fontId="4" fillId="2" borderId="11" xfId="0" applyNumberFormat="1" applyFont="1" applyFill="1" applyBorder="1" applyAlignment="1">
      <alignment horizontal="center" vertical="center"/>
    </xf>
    <xf numFmtId="0" fontId="4" fillId="4" borderId="11" xfId="0" applyFont="1" applyFill="1" applyBorder="1"/>
    <xf numFmtId="165" fontId="4" fillId="4" borderId="11" xfId="0" applyNumberFormat="1" applyFont="1" applyFill="1" applyBorder="1" applyAlignment="1">
      <alignment horizontal="center" vertical="center"/>
    </xf>
    <xf numFmtId="165" fontId="6" fillId="2" borderId="11" xfId="0" applyNumberFormat="1" applyFont="1" applyFill="1" applyBorder="1" applyAlignment="1">
      <alignment horizontal="center" vertical="center"/>
    </xf>
    <xf numFmtId="0" fontId="4" fillId="0" borderId="11" xfId="0" applyFont="1" applyFill="1" applyBorder="1"/>
    <xf numFmtId="165" fontId="4" fillId="0" borderId="11" xfId="0" applyNumberFormat="1" applyFont="1" applyFill="1" applyBorder="1" applyAlignment="1">
      <alignment horizontal="center" vertical="center"/>
    </xf>
    <xf numFmtId="165" fontId="6" fillId="0" borderId="11" xfId="0" applyNumberFormat="1" applyFont="1" applyFill="1" applyBorder="1" applyAlignment="1">
      <alignment horizontal="center" vertical="center"/>
    </xf>
    <xf numFmtId="0" fontId="4" fillId="6" borderId="11" xfId="0" applyFont="1" applyFill="1" applyBorder="1"/>
    <xf numFmtId="165" fontId="4" fillId="6" borderId="11" xfId="0" applyNumberFormat="1" applyFont="1" applyFill="1" applyBorder="1" applyAlignment="1">
      <alignment horizontal="center" vertical="center"/>
    </xf>
    <xf numFmtId="0" fontId="4" fillId="6" borderId="45" xfId="0" applyFont="1" applyFill="1" applyBorder="1" applyProtection="1"/>
    <xf numFmtId="0" fontId="4" fillId="6" borderId="0" xfId="0" applyFont="1" applyFill="1" applyBorder="1" applyProtection="1"/>
    <xf numFmtId="0" fontId="4" fillId="6" borderId="53" xfId="0" applyFont="1" applyFill="1" applyBorder="1" applyProtection="1"/>
    <xf numFmtId="0" fontId="12" fillId="6" borderId="0" xfId="0" applyFont="1" applyFill="1" applyBorder="1" applyAlignment="1" applyProtection="1">
      <alignment vertical="center"/>
    </xf>
    <xf numFmtId="0" fontId="7" fillId="6" borderId="0" xfId="0" applyFont="1" applyFill="1" applyBorder="1" applyAlignment="1" applyProtection="1">
      <alignment vertical="center"/>
    </xf>
    <xf numFmtId="0" fontId="4" fillId="6" borderId="46" xfId="0" applyFont="1" applyFill="1" applyBorder="1" applyProtection="1"/>
    <xf numFmtId="0" fontId="4" fillId="6" borderId="41" xfId="0" applyFont="1" applyFill="1" applyBorder="1" applyProtection="1"/>
    <xf numFmtId="0" fontId="4" fillId="6" borderId="47" xfId="0" applyFont="1" applyFill="1" applyBorder="1" applyProtection="1"/>
    <xf numFmtId="0" fontId="17" fillId="6" borderId="0" xfId="0" applyFont="1" applyFill="1" applyBorder="1" applyAlignment="1" applyProtection="1"/>
    <xf numFmtId="0" fontId="18" fillId="6" borderId="0" xfId="0" applyFont="1" applyFill="1" applyBorder="1" applyAlignment="1"/>
    <xf numFmtId="0" fontId="16" fillId="6" borderId="0" xfId="0" applyFont="1" applyFill="1" applyBorder="1" applyProtection="1"/>
    <xf numFmtId="0" fontId="16" fillId="6" borderId="53" xfId="0" applyFont="1" applyFill="1" applyBorder="1" applyAlignment="1" applyProtection="1">
      <alignment wrapText="1"/>
    </xf>
    <xf numFmtId="0" fontId="17" fillId="6" borderId="0" xfId="0" applyFont="1" applyFill="1" applyBorder="1" applyAlignment="1" applyProtection="1">
      <alignment horizontal="left"/>
    </xf>
    <xf numFmtId="0" fontId="16" fillId="6" borderId="53" xfId="0" applyFont="1" applyFill="1" applyBorder="1" applyAlignment="1" applyProtection="1"/>
    <xf numFmtId="0" fontId="0" fillId="6" borderId="0" xfId="0" applyFill="1" applyBorder="1" applyAlignment="1">
      <alignment wrapText="1"/>
    </xf>
    <xf numFmtId="0" fontId="0" fillId="6" borderId="45" xfId="0" applyFill="1" applyBorder="1" applyAlignment="1">
      <alignment wrapText="1"/>
    </xf>
    <xf numFmtId="0" fontId="4" fillId="6" borderId="0" xfId="0" applyFont="1" applyFill="1" applyBorder="1" applyAlignment="1" applyProtection="1">
      <alignment horizontal="right"/>
    </xf>
    <xf numFmtId="2" fontId="4" fillId="6" borderId="0" xfId="0" applyNumberFormat="1" applyFont="1" applyFill="1" applyBorder="1" applyProtection="1"/>
    <xf numFmtId="0" fontId="14" fillId="6" borderId="0" xfId="0" applyFont="1" applyFill="1" applyBorder="1" applyProtection="1"/>
    <xf numFmtId="0" fontId="6" fillId="6" borderId="0" xfId="0" applyFont="1" applyFill="1" applyBorder="1" applyProtection="1"/>
    <xf numFmtId="0" fontId="4" fillId="6" borderId="0" xfId="0" applyFont="1" applyFill="1" applyBorder="1" applyAlignment="1" applyProtection="1">
      <alignment horizontal="left" vertical="center"/>
    </xf>
    <xf numFmtId="20" fontId="4" fillId="6" borderId="0" xfId="0" applyNumberFormat="1" applyFont="1" applyFill="1" applyBorder="1" applyProtection="1"/>
    <xf numFmtId="44" fontId="4" fillId="6" borderId="0" xfId="0" applyNumberFormat="1" applyFont="1" applyFill="1" applyBorder="1" applyProtection="1"/>
    <xf numFmtId="46" fontId="4" fillId="6" borderId="0" xfId="0" applyNumberFormat="1" applyFont="1" applyFill="1" applyBorder="1" applyProtection="1"/>
    <xf numFmtId="0" fontId="10" fillId="6" borderId="43" xfId="0" applyFont="1" applyFill="1" applyBorder="1" applyProtection="1"/>
    <xf numFmtId="0" fontId="4" fillId="6" borderId="42" xfId="0" applyFont="1" applyFill="1" applyBorder="1" applyProtection="1"/>
    <xf numFmtId="0" fontId="6" fillId="6" borderId="42" xfId="0" applyFont="1" applyFill="1" applyBorder="1" applyProtection="1"/>
    <xf numFmtId="0" fontId="7" fillId="6" borderId="44" xfId="0" applyFont="1" applyFill="1" applyBorder="1" applyAlignment="1" applyProtection="1">
      <alignment horizontal="right"/>
    </xf>
    <xf numFmtId="0" fontId="24" fillId="6" borderId="20" xfId="0" applyFont="1" applyFill="1" applyBorder="1" applyAlignment="1">
      <alignment horizontal="left" vertical="top" wrapText="1"/>
    </xf>
    <xf numFmtId="0" fontId="4" fillId="6" borderId="20" xfId="0" applyFont="1" applyFill="1" applyBorder="1"/>
    <xf numFmtId="0" fontId="4" fillId="6" borderId="66" xfId="0" applyFont="1" applyFill="1" applyBorder="1"/>
    <xf numFmtId="0" fontId="0" fillId="6" borderId="20" xfId="0" applyFill="1" applyBorder="1"/>
    <xf numFmtId="0" fontId="20" fillId="6" borderId="20" xfId="0" applyFont="1" applyFill="1" applyBorder="1"/>
    <xf numFmtId="0" fontId="24" fillId="6" borderId="20" xfId="0" applyFont="1" applyFill="1" applyBorder="1"/>
    <xf numFmtId="0" fontId="4" fillId="6" borderId="21" xfId="0" applyFont="1" applyFill="1" applyBorder="1" applyAlignment="1">
      <alignment vertical="top" wrapText="1"/>
    </xf>
    <xf numFmtId="0" fontId="4" fillId="6" borderId="0" xfId="0" applyFont="1" applyFill="1" applyBorder="1" applyAlignment="1">
      <alignment horizontal="left" vertical="center" wrapText="1"/>
    </xf>
    <xf numFmtId="0" fontId="4" fillId="6" borderId="0" xfId="0" applyFont="1" applyFill="1" applyBorder="1" applyAlignment="1">
      <alignment horizontal="left" vertical="center" wrapText="1" indent="4"/>
    </xf>
    <xf numFmtId="0" fontId="4" fillId="6" borderId="0" xfId="0" applyFont="1" applyFill="1" applyBorder="1"/>
    <xf numFmtId="0" fontId="4" fillId="6" borderId="0" xfId="0" applyFont="1" applyFill="1" applyBorder="1" applyAlignment="1">
      <alignment vertical="top" wrapText="1"/>
    </xf>
    <xf numFmtId="0" fontId="4" fillId="6" borderId="21" xfId="0" applyFont="1" applyFill="1" applyBorder="1"/>
    <xf numFmtId="0" fontId="4" fillId="6" borderId="0" xfId="0" applyFont="1" applyFill="1" applyBorder="1" applyAlignment="1">
      <alignment horizontal="right"/>
    </xf>
    <xf numFmtId="0" fontId="4" fillId="6" borderId="64" xfId="0" applyFont="1" applyFill="1" applyBorder="1"/>
    <xf numFmtId="0" fontId="4" fillId="6" borderId="65" xfId="0" applyFont="1" applyFill="1" applyBorder="1"/>
    <xf numFmtId="0" fontId="6" fillId="6" borderId="21" xfId="0" applyFont="1" applyFill="1" applyBorder="1" applyAlignment="1">
      <alignment horizontal="left"/>
    </xf>
    <xf numFmtId="0" fontId="6" fillId="6" borderId="0" xfId="0" applyFont="1" applyFill="1" applyBorder="1" applyAlignment="1">
      <alignment horizontal="left"/>
    </xf>
    <xf numFmtId="0" fontId="4" fillId="6" borderId="21" xfId="0" applyFont="1" applyFill="1" applyBorder="1" applyAlignment="1">
      <alignment horizontal="left" vertical="top" wrapText="1"/>
    </xf>
    <xf numFmtId="0" fontId="4" fillId="6" borderId="0" xfId="0" applyFont="1" applyFill="1" applyAlignment="1">
      <alignment horizontal="left" vertical="top" wrapText="1"/>
    </xf>
    <xf numFmtId="0" fontId="4" fillId="6" borderId="21" xfId="0" applyFont="1" applyFill="1" applyBorder="1" applyAlignment="1">
      <alignment horizontal="left" wrapText="1"/>
    </xf>
    <xf numFmtId="0" fontId="4" fillId="6" borderId="0" xfId="0" applyFont="1" applyFill="1" applyAlignment="1">
      <alignment horizontal="left" wrapText="1"/>
    </xf>
    <xf numFmtId="0" fontId="6" fillId="6" borderId="21" xfId="0" applyFont="1" applyFill="1" applyBorder="1" applyAlignment="1">
      <alignment vertical="top"/>
    </xf>
    <xf numFmtId="0" fontId="4" fillId="6" borderId="0" xfId="0" applyFont="1" applyFill="1" applyBorder="1" applyAlignment="1">
      <alignment vertical="top"/>
    </xf>
    <xf numFmtId="0" fontId="4" fillId="6" borderId="21" xfId="0" applyFont="1" applyFill="1" applyBorder="1" applyAlignment="1">
      <alignment vertical="top"/>
    </xf>
    <xf numFmtId="0" fontId="4" fillId="6" borderId="20" xfId="0" applyFont="1" applyFill="1" applyBorder="1" applyAlignment="1">
      <alignment vertical="top"/>
    </xf>
    <xf numFmtId="14" fontId="4" fillId="6" borderId="45" xfId="0" applyNumberFormat="1" applyFont="1" applyFill="1" applyBorder="1" applyProtection="1"/>
    <xf numFmtId="0" fontId="15" fillId="6" borderId="0" xfId="0" applyFont="1" applyFill="1" applyBorder="1" applyAlignment="1" applyProtection="1">
      <alignment horizontal="left"/>
    </xf>
    <xf numFmtId="0" fontId="13" fillId="6" borderId="0" xfId="0" applyFont="1" applyFill="1" applyBorder="1" applyAlignment="1" applyProtection="1">
      <alignment vertical="center"/>
    </xf>
    <xf numFmtId="0" fontId="8" fillId="6" borderId="0" xfId="0" applyFont="1" applyFill="1" applyBorder="1" applyAlignment="1" applyProtection="1">
      <alignment horizontal="right" vertical="center"/>
    </xf>
    <xf numFmtId="164" fontId="4" fillId="6" borderId="0" xfId="0" applyNumberFormat="1" applyFont="1" applyFill="1" applyBorder="1" applyProtection="1"/>
    <xf numFmtId="0" fontId="4" fillId="6" borderId="0" xfId="0" applyNumberFormat="1" applyFont="1" applyFill="1" applyBorder="1" applyProtection="1"/>
    <xf numFmtId="44" fontId="4" fillId="6" borderId="0" xfId="1" applyFont="1" applyFill="1" applyBorder="1" applyProtection="1"/>
    <xf numFmtId="0" fontId="8" fillId="6" borderId="0" xfId="0" applyFont="1" applyFill="1" applyBorder="1" applyProtection="1"/>
    <xf numFmtId="0" fontId="8" fillId="6" borderId="0" xfId="0" applyFont="1" applyFill="1" applyBorder="1" applyAlignment="1" applyProtection="1">
      <alignment horizontal="center" vertical="center"/>
    </xf>
    <xf numFmtId="0" fontId="7" fillId="6" borderId="0" xfId="0" applyFont="1" applyFill="1" applyBorder="1" applyProtection="1"/>
    <xf numFmtId="0" fontId="7" fillId="6" borderId="45" xfId="0" applyFont="1" applyFill="1" applyBorder="1" applyProtection="1"/>
    <xf numFmtId="44" fontId="7" fillId="6" borderId="0" xfId="0" applyNumberFormat="1" applyFont="1" applyFill="1" applyBorder="1" applyProtection="1"/>
    <xf numFmtId="0" fontId="7" fillId="6" borderId="45"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20" xfId="0" applyFont="1" applyFill="1" applyBorder="1" applyAlignment="1" applyProtection="1">
      <alignment horizontal="right"/>
    </xf>
    <xf numFmtId="0" fontId="8" fillId="6" borderId="45" xfId="0" applyFont="1" applyFill="1" applyBorder="1" applyProtection="1"/>
    <xf numFmtId="0" fontId="6" fillId="6" borderId="45" xfId="0" applyFont="1" applyFill="1" applyBorder="1" applyProtection="1"/>
    <xf numFmtId="0" fontId="16" fillId="6" borderId="45" xfId="0" applyFont="1" applyFill="1" applyBorder="1" applyAlignment="1" applyProtection="1"/>
    <xf numFmtId="0" fontId="7" fillId="6" borderId="21" xfId="0" applyFont="1" applyFill="1" applyBorder="1" applyAlignment="1" applyProtection="1">
      <alignment vertical="center"/>
    </xf>
    <xf numFmtId="0" fontId="16" fillId="6" borderId="0" xfId="0" applyFont="1" applyFill="1" applyBorder="1" applyAlignment="1" applyProtection="1">
      <alignment horizontal="left"/>
    </xf>
    <xf numFmtId="0" fontId="7" fillId="6" borderId="0" xfId="0" applyFont="1" applyFill="1" applyBorder="1" applyAlignment="1" applyProtection="1"/>
    <xf numFmtId="49" fontId="4" fillId="6" borderId="0" xfId="0" applyNumberFormat="1" applyFont="1" applyFill="1" applyBorder="1" applyProtection="1"/>
    <xf numFmtId="0" fontId="7" fillId="6" borderId="53" xfId="0" applyFont="1" applyFill="1" applyBorder="1" applyProtection="1"/>
    <xf numFmtId="0" fontId="7" fillId="6" borderId="41" xfId="0" applyFont="1" applyFill="1" applyBorder="1" applyProtection="1"/>
    <xf numFmtId="0" fontId="7" fillId="6" borderId="47" xfId="0" applyFont="1" applyFill="1" applyBorder="1" applyProtection="1"/>
    <xf numFmtId="0" fontId="7" fillId="6" borderId="46" xfId="0" applyFont="1" applyFill="1" applyBorder="1" applyProtection="1"/>
    <xf numFmtId="165" fontId="16" fillId="6" borderId="0" xfId="0" applyNumberFormat="1" applyFont="1" applyFill="1" applyBorder="1" applyProtection="1"/>
    <xf numFmtId="165" fontId="7" fillId="6" borderId="0" xfId="0" applyNumberFormat="1" applyFont="1" applyFill="1" applyBorder="1" applyProtection="1"/>
    <xf numFmtId="0" fontId="16" fillId="6" borderId="0" xfId="0" applyFont="1" applyFill="1" applyBorder="1" applyAlignment="1" applyProtection="1">
      <alignment horizontal="right"/>
    </xf>
    <xf numFmtId="166" fontId="7" fillId="6" borderId="0" xfId="0" applyNumberFormat="1" applyFont="1" applyFill="1" applyBorder="1" applyAlignment="1" applyProtection="1">
      <alignment horizontal="left"/>
    </xf>
    <xf numFmtId="8" fontId="7" fillId="6" borderId="0" xfId="0" applyNumberFormat="1" applyFont="1" applyFill="1" applyBorder="1" applyAlignment="1" applyProtection="1">
      <alignment horizontal="left"/>
    </xf>
    <xf numFmtId="0" fontId="7" fillId="6" borderId="45" xfId="0" applyFont="1" applyFill="1" applyBorder="1" applyAlignment="1">
      <alignment wrapText="1"/>
    </xf>
    <xf numFmtId="0" fontId="7" fillId="6" borderId="0" xfId="0" applyFont="1" applyFill="1" applyBorder="1" applyAlignment="1">
      <alignment wrapText="1"/>
    </xf>
    <xf numFmtId="0" fontId="4" fillId="6" borderId="0" xfId="0" applyFont="1" applyFill="1" applyBorder="1" applyAlignment="1" applyProtection="1"/>
    <xf numFmtId="14" fontId="4" fillId="6" borderId="45" xfId="0" applyNumberFormat="1" applyFont="1" applyFill="1" applyBorder="1" applyAlignment="1" applyProtection="1">
      <alignment horizontal="left" vertical="top"/>
    </xf>
    <xf numFmtId="14" fontId="4" fillId="6" borderId="0" xfId="0" applyNumberFormat="1" applyFont="1" applyFill="1" applyBorder="1" applyAlignment="1" applyProtection="1">
      <alignment horizontal="left" vertical="top"/>
    </xf>
    <xf numFmtId="0" fontId="4" fillId="6" borderId="41" xfId="0" applyFont="1" applyFill="1" applyBorder="1" applyAlignment="1" applyProtection="1"/>
    <xf numFmtId="0" fontId="11" fillId="6" borderId="41" xfId="0" applyFont="1" applyFill="1" applyBorder="1" applyAlignment="1" applyProtection="1">
      <alignment vertical="top"/>
    </xf>
    <xf numFmtId="0" fontId="4" fillId="6" borderId="44" xfId="0" applyFont="1" applyFill="1" applyBorder="1" applyProtection="1"/>
    <xf numFmtId="0" fontId="4" fillId="6" borderId="42" xfId="0" applyFont="1" applyFill="1" applyBorder="1" applyAlignment="1" applyProtection="1"/>
    <xf numFmtId="0" fontId="4" fillId="6" borderId="43" xfId="0" applyFont="1" applyFill="1" applyBorder="1" applyProtection="1"/>
    <xf numFmtId="165" fontId="4" fillId="2" borderId="11" xfId="0" applyNumberFormat="1" applyFont="1" applyFill="1" applyBorder="1" applyAlignment="1"/>
    <xf numFmtId="0" fontId="4" fillId="0" borderId="7" xfId="0" applyFont="1" applyFill="1" applyBorder="1" applyAlignment="1"/>
    <xf numFmtId="0" fontId="4" fillId="0" borderId="48" xfId="0" applyFont="1" applyBorder="1" applyAlignment="1" applyProtection="1">
      <alignment horizontal="left"/>
      <protection locked="0"/>
    </xf>
    <xf numFmtId="0" fontId="4" fillId="0" borderId="18"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16" fillId="3" borderId="39" xfId="0" applyFont="1" applyFill="1" applyBorder="1" applyAlignment="1" applyProtection="1">
      <alignment horizontal="right"/>
    </xf>
    <xf numFmtId="0" fontId="16" fillId="3" borderId="40" xfId="0" applyFont="1" applyFill="1" applyBorder="1" applyAlignment="1">
      <alignment horizontal="right"/>
    </xf>
    <xf numFmtId="0" fontId="4" fillId="6" borderId="0" xfId="0" applyFont="1" applyFill="1" applyBorder="1" applyAlignment="1" applyProtection="1"/>
    <xf numFmtId="0" fontId="4" fillId="6" borderId="0" xfId="0" applyFont="1" applyFill="1" applyBorder="1" applyAlignment="1"/>
    <xf numFmtId="14" fontId="4" fillId="0" borderId="48" xfId="0" applyNumberFormat="1" applyFont="1" applyBorder="1" applyAlignment="1" applyProtection="1">
      <alignment horizontal="left"/>
      <protection locked="0"/>
    </xf>
    <xf numFmtId="0" fontId="4" fillId="0" borderId="48" xfId="0" applyNumberFormat="1" applyFont="1" applyBorder="1" applyAlignment="1" applyProtection="1">
      <alignment horizontal="left"/>
      <protection locked="0"/>
    </xf>
    <xf numFmtId="0" fontId="4" fillId="0" borderId="18"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6" borderId="0" xfId="0" applyFont="1" applyFill="1" applyBorder="1" applyAlignment="1" applyProtection="1">
      <alignment horizontal="right"/>
    </xf>
    <xf numFmtId="0" fontId="4" fillId="6" borderId="45" xfId="0" applyFont="1" applyFill="1" applyBorder="1" applyAlignment="1" applyProtection="1">
      <alignment wrapText="1"/>
    </xf>
    <xf numFmtId="0" fontId="4" fillId="6" borderId="0" xfId="0" applyFont="1" applyFill="1" applyBorder="1" applyAlignment="1">
      <alignment wrapText="1"/>
    </xf>
    <xf numFmtId="0" fontId="4" fillId="6" borderId="45" xfId="0" applyFont="1" applyFill="1" applyBorder="1" applyAlignment="1">
      <alignment wrapText="1"/>
    </xf>
    <xf numFmtId="0" fontId="4" fillId="6" borderId="0" xfId="0" applyFont="1" applyFill="1" applyBorder="1" applyAlignment="1" applyProtection="1">
      <alignment horizontal="left"/>
    </xf>
    <xf numFmtId="0" fontId="4" fillId="6" borderId="53" xfId="0" applyFont="1" applyFill="1" applyBorder="1" applyAlignment="1"/>
    <xf numFmtId="0" fontId="4" fillId="4" borderId="24" xfId="0" applyFont="1" applyFill="1" applyBorder="1" applyAlignment="1" applyProtection="1">
      <alignment horizontal="left" vertical="center"/>
    </xf>
    <xf numFmtId="0" fontId="4" fillId="0" borderId="23" xfId="0" applyFont="1" applyBorder="1" applyAlignment="1" applyProtection="1">
      <alignment horizontal="left" vertical="center"/>
    </xf>
    <xf numFmtId="0" fontId="4" fillId="0" borderId="63" xfId="0" applyFont="1" applyBorder="1" applyAlignment="1"/>
    <xf numFmtId="0" fontId="4" fillId="0" borderId="64" xfId="0" applyFont="1" applyBorder="1" applyAlignment="1" applyProtection="1">
      <alignment horizontal="left" vertical="center"/>
    </xf>
    <xf numFmtId="0" fontId="4" fillId="0" borderId="65" xfId="0" applyFont="1" applyBorder="1" applyAlignment="1" applyProtection="1">
      <alignment horizontal="left" vertical="center"/>
    </xf>
    <xf numFmtId="0" fontId="4" fillId="0" borderId="66" xfId="0" applyFont="1" applyBorder="1" applyAlignment="1"/>
    <xf numFmtId="0" fontId="12" fillId="6" borderId="0" xfId="0" applyFont="1" applyFill="1" applyBorder="1" applyAlignment="1" applyProtection="1">
      <alignment vertical="center"/>
    </xf>
    <xf numFmtId="0" fontId="4" fillId="6" borderId="0" xfId="0" applyFont="1" applyFill="1" applyBorder="1" applyAlignment="1" applyProtection="1">
      <alignment vertical="center"/>
    </xf>
    <xf numFmtId="0" fontId="4" fillId="6" borderId="0" xfId="0" applyFont="1" applyFill="1" applyBorder="1" applyAlignment="1">
      <alignment vertical="center"/>
    </xf>
    <xf numFmtId="14" fontId="4" fillId="6" borderId="45" xfId="0" applyNumberFormat="1" applyFont="1" applyFill="1" applyBorder="1" applyAlignment="1" applyProtection="1">
      <alignment horizontal="left"/>
    </xf>
    <xf numFmtId="0" fontId="4" fillId="6" borderId="0" xfId="0" applyFont="1" applyFill="1" applyBorder="1" applyAlignment="1">
      <alignment horizontal="left"/>
    </xf>
    <xf numFmtId="14" fontId="4" fillId="6" borderId="46" xfId="0" applyNumberFormat="1" applyFont="1" applyFill="1" applyBorder="1" applyAlignment="1" applyProtection="1">
      <alignment horizontal="left" vertical="top"/>
    </xf>
    <xf numFmtId="14" fontId="4" fillId="6" borderId="41" xfId="0" applyNumberFormat="1" applyFont="1" applyFill="1" applyBorder="1" applyAlignment="1" applyProtection="1">
      <alignment horizontal="left" vertical="top"/>
    </xf>
    <xf numFmtId="0" fontId="4" fillId="4" borderId="67" xfId="0" applyFont="1" applyFill="1" applyBorder="1" applyAlignment="1" applyProtection="1">
      <alignment horizontal="left" vertical="center"/>
    </xf>
    <xf numFmtId="0" fontId="4" fillId="0" borderId="68" xfId="0" applyFont="1" applyBorder="1" applyAlignment="1" applyProtection="1">
      <alignment horizontal="left" vertical="center"/>
    </xf>
    <xf numFmtId="0" fontId="4" fillId="0" borderId="68" xfId="0" applyFont="1" applyBorder="1" applyAlignment="1">
      <alignment horizontal="left" vertical="center"/>
    </xf>
    <xf numFmtId="0" fontId="4" fillId="0" borderId="60" xfId="0" applyFont="1" applyBorder="1" applyAlignment="1">
      <alignment horizontal="left" vertical="center"/>
    </xf>
    <xf numFmtId="0" fontId="4" fillId="0" borderId="69" xfId="0" applyFont="1" applyBorder="1" applyAlignment="1" applyProtection="1">
      <alignment horizontal="left" vertical="center"/>
    </xf>
    <xf numFmtId="0" fontId="4" fillId="0" borderId="70" xfId="0" applyFont="1" applyBorder="1" applyAlignment="1" applyProtection="1">
      <alignment horizontal="left" vertical="center"/>
    </xf>
    <xf numFmtId="0" fontId="4" fillId="0" borderId="70" xfId="0" applyFont="1" applyBorder="1" applyAlignment="1">
      <alignment horizontal="left" vertical="center"/>
    </xf>
    <xf numFmtId="0" fontId="4" fillId="0" borderId="61" xfId="0" applyFont="1" applyBorder="1" applyAlignment="1">
      <alignment horizontal="left" vertical="center"/>
    </xf>
    <xf numFmtId="0" fontId="12" fillId="6" borderId="0" xfId="0" applyFont="1" applyFill="1" applyBorder="1" applyAlignment="1" applyProtection="1">
      <alignment horizontal="left" vertical="center"/>
    </xf>
    <xf numFmtId="0" fontId="4" fillId="6" borderId="53" xfId="0" applyFont="1" applyFill="1" applyBorder="1" applyAlignment="1">
      <alignment vertical="center"/>
    </xf>
    <xf numFmtId="0" fontId="7" fillId="6" borderId="45" xfId="0" applyFont="1" applyFill="1" applyBorder="1" applyAlignment="1" applyProtection="1">
      <alignment wrapText="1"/>
    </xf>
    <xf numFmtId="0" fontId="0" fillId="6" borderId="0" xfId="0" applyFill="1" applyBorder="1" applyAlignment="1">
      <alignment wrapText="1"/>
    </xf>
    <xf numFmtId="0" fontId="0" fillId="6" borderId="45" xfId="0" applyFill="1" applyBorder="1" applyAlignment="1">
      <alignment wrapText="1"/>
    </xf>
    <xf numFmtId="0" fontId="4" fillId="0" borderId="23" xfId="0" applyFont="1" applyBorder="1" applyAlignment="1">
      <alignment horizontal="left" vertical="center"/>
    </xf>
    <xf numFmtId="0" fontId="0" fillId="0" borderId="63" xfId="0" applyBorder="1" applyAlignment="1"/>
    <xf numFmtId="0" fontId="4" fillId="0" borderId="64" xfId="0" applyFont="1" applyBorder="1" applyAlignment="1">
      <alignment horizontal="left" vertical="center"/>
    </xf>
    <xf numFmtId="0" fontId="4" fillId="0" borderId="65" xfId="0" applyFont="1" applyBorder="1" applyAlignment="1">
      <alignment horizontal="left" vertical="center"/>
    </xf>
    <xf numFmtId="0" fontId="0" fillId="0" borderId="66" xfId="0" applyBorder="1" applyAlignment="1"/>
    <xf numFmtId="14" fontId="4" fillId="4" borderId="71" xfId="0" applyNumberFormat="1" applyFont="1" applyFill="1" applyBorder="1" applyAlignment="1" applyProtection="1">
      <alignment horizontal="left" vertical="center"/>
    </xf>
    <xf numFmtId="0" fontId="0" fillId="0" borderId="72" xfId="0" applyBorder="1" applyAlignment="1">
      <alignment horizontal="left" vertical="center"/>
    </xf>
    <xf numFmtId="0" fontId="16" fillId="6" borderId="0" xfId="0" applyFont="1" applyFill="1" applyBorder="1" applyAlignment="1" applyProtection="1">
      <alignment wrapText="1"/>
    </xf>
    <xf numFmtId="0" fontId="16" fillId="6" borderId="53" xfId="0" applyFont="1" applyFill="1" applyBorder="1" applyAlignment="1" applyProtection="1">
      <alignment wrapText="1"/>
    </xf>
    <xf numFmtId="0" fontId="16" fillId="6" borderId="0" xfId="0" applyFont="1" applyFill="1" applyBorder="1" applyAlignment="1" applyProtection="1"/>
    <xf numFmtId="0" fontId="16" fillId="6" borderId="53" xfId="0" applyFont="1" applyFill="1" applyBorder="1" applyAlignment="1" applyProtection="1"/>
    <xf numFmtId="0" fontId="16" fillId="6" borderId="0" xfId="0" applyFont="1" applyFill="1" applyBorder="1" applyAlignment="1"/>
    <xf numFmtId="0" fontId="16" fillId="6" borderId="53" xfId="0" applyFont="1" applyFill="1" applyBorder="1" applyAlignment="1"/>
    <xf numFmtId="0" fontId="4" fillId="0" borderId="72" xfId="0" applyFont="1" applyBorder="1" applyAlignment="1">
      <alignment horizontal="left" vertical="center"/>
    </xf>
    <xf numFmtId="0" fontId="4" fillId="4" borderId="24" xfId="0" applyFont="1" applyFill="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0" fillId="0" borderId="63" xfId="0" applyBorder="1" applyAlignment="1" applyProtection="1">
      <protection locked="0"/>
    </xf>
    <xf numFmtId="0" fontId="4" fillId="0" borderId="64" xfId="0" applyFont="1" applyBorder="1" applyAlignment="1" applyProtection="1">
      <alignment horizontal="left" vertical="center"/>
      <protection locked="0"/>
    </xf>
    <xf numFmtId="0" fontId="4" fillId="0" borderId="65" xfId="0" applyFont="1" applyBorder="1" applyAlignment="1" applyProtection="1">
      <alignment horizontal="left" vertical="center"/>
      <protection locked="0"/>
    </xf>
    <xf numFmtId="0" fontId="0" fillId="0" borderId="66" xfId="0" applyBorder="1" applyAlignment="1" applyProtection="1">
      <protection locked="0"/>
    </xf>
    <xf numFmtId="0" fontId="7" fillId="6" borderId="0" xfId="0" applyFont="1" applyFill="1" applyBorder="1" applyAlignment="1">
      <alignment wrapText="1"/>
    </xf>
    <xf numFmtId="0" fontId="7" fillId="6" borderId="45" xfId="0" applyFont="1" applyFill="1" applyBorder="1" applyAlignment="1">
      <alignment wrapText="1"/>
    </xf>
    <xf numFmtId="0" fontId="7" fillId="6" borderId="45" xfId="0" applyFont="1" applyFill="1" applyBorder="1" applyAlignment="1" applyProtection="1">
      <alignment horizontal="right"/>
    </xf>
    <xf numFmtId="0" fontId="7" fillId="6" borderId="0" xfId="0" applyFont="1" applyFill="1" applyBorder="1" applyAlignment="1">
      <alignment horizontal="right"/>
    </xf>
    <xf numFmtId="0" fontId="7" fillId="6" borderId="20" xfId="0" applyFont="1" applyFill="1" applyBorder="1" applyAlignment="1">
      <alignment horizontal="right"/>
    </xf>
    <xf numFmtId="0" fontId="4" fillId="6" borderId="0" xfId="0" applyFont="1" applyFill="1" applyBorder="1" applyAlignment="1" applyProtection="1">
      <alignment horizontal="left" vertical="center"/>
    </xf>
    <xf numFmtId="0" fontId="8" fillId="6" borderId="0" xfId="0" applyFont="1" applyFill="1" applyBorder="1" applyAlignment="1" applyProtection="1">
      <alignment horizontal="center" vertical="center"/>
    </xf>
    <xf numFmtId="0" fontId="8" fillId="6" borderId="1" xfId="0" applyFont="1" applyFill="1" applyBorder="1" applyAlignment="1" applyProtection="1">
      <alignment horizontal="right" vertical="center"/>
    </xf>
    <xf numFmtId="0" fontId="8" fillId="6" borderId="0" xfId="0" applyFont="1" applyFill="1" applyBorder="1" applyAlignment="1" applyProtection="1">
      <alignment horizontal="right" vertical="center"/>
    </xf>
    <xf numFmtId="0" fontId="4" fillId="0" borderId="48" xfId="0" applyFont="1" applyFill="1" applyBorder="1" applyAlignment="1" applyProtection="1">
      <alignment horizontal="left"/>
      <protection locked="0"/>
    </xf>
    <xf numFmtId="0" fontId="4" fillId="0" borderId="18"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73" xfId="0" applyFont="1" applyFill="1" applyBorder="1" applyAlignment="1" applyProtection="1">
      <alignment horizontal="left"/>
      <protection locked="0"/>
    </xf>
    <xf numFmtId="0" fontId="6" fillId="3" borderId="7" xfId="0" applyFont="1" applyFill="1" applyBorder="1" applyAlignment="1" applyProtection="1">
      <alignment horizontal="center"/>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7" xfId="0" applyFont="1" applyFill="1" applyBorder="1" applyAlignment="1" applyProtection="1">
      <alignment horizontal="center" wrapText="1"/>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14" fontId="6" fillId="3" borderId="55" xfId="0" applyNumberFormat="1" applyFont="1" applyFill="1" applyBorder="1" applyAlignment="1" applyProtection="1">
      <alignment horizontal="center"/>
    </xf>
    <xf numFmtId="14" fontId="6" fillId="3" borderId="8"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0" fontId="6" fillId="3" borderId="55" xfId="0" applyFont="1" applyFill="1" applyBorder="1" applyAlignment="1" applyProtection="1">
      <alignment horizontal="center"/>
    </xf>
    <xf numFmtId="0" fontId="4" fillId="0" borderId="48" xfId="0" applyFont="1" applyFill="1" applyBorder="1" applyAlignment="1" applyProtection="1">
      <alignment horizontal="left"/>
    </xf>
    <xf numFmtId="0" fontId="4" fillId="0" borderId="18" xfId="0" applyFont="1" applyFill="1" applyBorder="1" applyAlignment="1" applyProtection="1">
      <alignment horizontal="left"/>
    </xf>
    <xf numFmtId="0" fontId="0" fillId="0" borderId="19" xfId="0" applyBorder="1" applyAlignment="1"/>
    <xf numFmtId="0" fontId="7" fillId="6" borderId="0" xfId="0" applyFont="1" applyFill="1" applyBorder="1" applyAlignment="1" applyProtection="1">
      <alignment horizontal="right"/>
    </xf>
    <xf numFmtId="0" fontId="7" fillId="0" borderId="73" xfId="0" applyFont="1" applyFill="1" applyBorder="1" applyAlignment="1" applyProtection="1">
      <alignment horizontal="left"/>
      <protection locked="0"/>
    </xf>
    <xf numFmtId="0" fontId="7" fillId="0" borderId="18" xfId="0" applyFont="1" applyBorder="1" applyAlignment="1" applyProtection="1">
      <alignment horizontal="left"/>
      <protection locked="0"/>
    </xf>
    <xf numFmtId="0" fontId="7" fillId="0" borderId="19" xfId="0" applyFont="1" applyBorder="1" applyAlignment="1" applyProtection="1">
      <protection locked="0"/>
    </xf>
    <xf numFmtId="0" fontId="0" fillId="6" borderId="0" xfId="0" applyFill="1" applyBorder="1" applyAlignment="1"/>
    <xf numFmtId="0" fontId="0" fillId="6" borderId="20" xfId="0" applyFill="1" applyBorder="1" applyAlignment="1"/>
    <xf numFmtId="0" fontId="0" fillId="6" borderId="0" xfId="0" applyFill="1" applyBorder="1" applyAlignment="1">
      <alignment horizontal="right"/>
    </xf>
    <xf numFmtId="0" fontId="0" fillId="6" borderId="20" xfId="0" applyFill="1" applyBorder="1" applyAlignment="1">
      <alignment horizontal="right"/>
    </xf>
    <xf numFmtId="0" fontId="16" fillId="6" borderId="45" xfId="0" applyFont="1" applyFill="1" applyBorder="1" applyAlignment="1" applyProtection="1">
      <alignment wrapText="1"/>
    </xf>
    <xf numFmtId="0" fontId="18" fillId="6" borderId="0" xfId="0" applyFont="1" applyFill="1" applyBorder="1" applyAlignment="1">
      <alignment wrapText="1"/>
    </xf>
    <xf numFmtId="0" fontId="18" fillId="6" borderId="45" xfId="0" applyFont="1" applyFill="1" applyBorder="1" applyAlignment="1">
      <alignment wrapText="1"/>
    </xf>
    <xf numFmtId="0" fontId="16" fillId="6" borderId="45" xfId="0" applyFont="1" applyFill="1" applyBorder="1" applyAlignment="1" applyProtection="1"/>
    <xf numFmtId="0" fontId="18" fillId="6" borderId="0" xfId="0" applyFont="1" applyFill="1" applyBorder="1" applyAlignment="1"/>
    <xf numFmtId="0" fontId="7" fillId="6" borderId="45" xfId="0" applyFont="1" applyFill="1" applyBorder="1" applyAlignment="1" applyProtection="1"/>
    <xf numFmtId="0" fontId="24" fillId="6" borderId="85" xfId="0" applyFont="1" applyFill="1" applyBorder="1" applyAlignment="1">
      <alignment horizontal="left" vertical="top" wrapText="1"/>
    </xf>
    <xf numFmtId="0" fontId="4" fillId="6" borderId="86" xfId="0" applyFont="1" applyFill="1" applyBorder="1" applyAlignment="1">
      <alignment horizontal="left" vertical="top" wrapText="1"/>
    </xf>
    <xf numFmtId="0" fontId="4" fillId="6" borderId="21" xfId="0" applyFont="1" applyFill="1" applyBorder="1" applyAlignment="1">
      <alignment wrapText="1"/>
    </xf>
    <xf numFmtId="0" fontId="0" fillId="6" borderId="21" xfId="0" applyFill="1" applyBorder="1" applyAlignment="1">
      <alignment wrapText="1"/>
    </xf>
    <xf numFmtId="0" fontId="0" fillId="6" borderId="0" xfId="0" applyFill="1" applyAlignment="1">
      <alignment wrapText="1"/>
    </xf>
    <xf numFmtId="0" fontId="0" fillId="6" borderId="64" xfId="0" applyFill="1" applyBorder="1" applyAlignment="1"/>
    <xf numFmtId="0" fontId="0" fillId="6" borderId="65" xfId="0" applyFill="1" applyBorder="1" applyAlignment="1"/>
    <xf numFmtId="0" fontId="10" fillId="3" borderId="48" xfId="0" applyFont="1" applyFill="1" applyBorder="1" applyAlignment="1">
      <alignment horizontal="left" vertical="center"/>
    </xf>
    <xf numFmtId="0" fontId="21" fillId="3" borderId="18" xfId="0" applyFont="1" applyFill="1" applyBorder="1" applyAlignment="1">
      <alignment horizontal="left" vertical="center"/>
    </xf>
    <xf numFmtId="0" fontId="21" fillId="3" borderId="18" xfId="0" applyFont="1" applyFill="1" applyBorder="1" applyAlignment="1"/>
    <xf numFmtId="0" fontId="21" fillId="3" borderId="19" xfId="0" applyFont="1" applyFill="1" applyBorder="1" applyAlignment="1"/>
    <xf numFmtId="0" fontId="4" fillId="6" borderId="21" xfId="0" applyFont="1" applyFill="1" applyBorder="1" applyAlignment="1">
      <alignment vertical="top" wrapText="1"/>
    </xf>
    <xf numFmtId="0" fontId="4" fillId="6" borderId="0" xfId="0" applyFont="1" applyFill="1" applyBorder="1" applyAlignment="1">
      <alignment vertical="top" wrapText="1"/>
    </xf>
    <xf numFmtId="0" fontId="23" fillId="3" borderId="11" xfId="0" applyFont="1" applyFill="1" applyBorder="1" applyAlignment="1">
      <alignment horizontal="left" vertical="top" wrapText="1"/>
    </xf>
    <xf numFmtId="0" fontId="24" fillId="3" borderId="11" xfId="0" applyFont="1" applyFill="1" applyBorder="1" applyAlignment="1">
      <alignment horizontal="left" vertical="top"/>
    </xf>
    <xf numFmtId="0" fontId="23" fillId="3" borderId="11" xfId="0" applyFont="1" applyFill="1" applyBorder="1" applyAlignment="1">
      <alignment horizontal="center" vertical="center"/>
    </xf>
    <xf numFmtId="0" fontId="6" fillId="6" borderId="21" xfId="0" applyFont="1" applyFill="1" applyBorder="1" applyAlignment="1">
      <alignment vertical="top" wrapText="1"/>
    </xf>
    <xf numFmtId="0" fontId="24" fillId="6" borderId="0" xfId="0" applyFont="1" applyFill="1" applyAlignment="1">
      <alignment wrapText="1"/>
    </xf>
    <xf numFmtId="0" fontId="0" fillId="6" borderId="0" xfId="0" applyFill="1" applyAlignment="1">
      <alignment vertical="top" wrapText="1"/>
    </xf>
    <xf numFmtId="0" fontId="0" fillId="6" borderId="21" xfId="0" applyFill="1" applyBorder="1" applyAlignment="1">
      <alignment vertical="top" wrapText="1"/>
    </xf>
    <xf numFmtId="0" fontId="25" fillId="7" borderId="7" xfId="0" applyFont="1" applyFill="1" applyBorder="1" applyAlignment="1"/>
    <xf numFmtId="0" fontId="26" fillId="0" borderId="8" xfId="0" applyFont="1" applyBorder="1" applyAlignment="1"/>
    <xf numFmtId="0" fontId="26" fillId="0" borderId="9" xfId="0" applyFont="1" applyBorder="1" applyAlignment="1"/>
    <xf numFmtId="0" fontId="10" fillId="3" borderId="48" xfId="0" applyFont="1" applyFill="1" applyBorder="1" applyAlignment="1">
      <alignment horizontal="left"/>
    </xf>
    <xf numFmtId="0" fontId="10" fillId="3" borderId="18" xfId="0" applyFont="1" applyFill="1" applyBorder="1" applyAlignment="1">
      <alignment horizontal="left"/>
    </xf>
    <xf numFmtId="0" fontId="21" fillId="0" borderId="19" xfId="0" applyFont="1" applyBorder="1" applyAlignment="1"/>
    <xf numFmtId="0" fontId="6" fillId="6" borderId="21" xfId="0" applyFont="1" applyFill="1" applyBorder="1" applyAlignment="1">
      <alignment horizontal="left" vertical="top" wrapText="1"/>
    </xf>
    <xf numFmtId="0" fontId="4" fillId="6" borderId="0" xfId="0" applyFont="1" applyFill="1" applyAlignment="1">
      <alignment horizontal="left" vertical="top" wrapText="1"/>
    </xf>
    <xf numFmtId="0" fontId="4" fillId="6" borderId="21" xfId="0" applyFont="1" applyFill="1" applyBorder="1" applyAlignment="1">
      <alignment horizontal="left" vertical="top" wrapText="1"/>
    </xf>
    <xf numFmtId="0" fontId="4" fillId="6" borderId="0" xfId="0" applyFont="1" applyFill="1" applyAlignment="1">
      <alignment horizontal="left" wrapText="1"/>
    </xf>
    <xf numFmtId="0" fontId="4" fillId="6" borderId="21" xfId="0" applyFont="1" applyFill="1" applyBorder="1" applyAlignment="1">
      <alignment horizontal="left" wrapText="1"/>
    </xf>
    <xf numFmtId="0" fontId="7" fillId="6" borderId="21" xfId="0" applyFont="1" applyFill="1" applyBorder="1" applyAlignment="1">
      <alignment horizontal="left" wrapText="1"/>
    </xf>
    <xf numFmtId="0" fontId="7" fillId="6" borderId="0" xfId="0" applyFont="1" applyFill="1" applyAlignment="1">
      <alignment horizontal="left" wrapText="1"/>
    </xf>
    <xf numFmtId="0" fontId="10" fillId="3" borderId="48" xfId="0" applyFont="1" applyFill="1" applyBorder="1" applyAlignment="1"/>
    <xf numFmtId="0" fontId="21" fillId="0" borderId="18" xfId="0" applyFont="1" applyBorder="1" applyAlignment="1"/>
    <xf numFmtId="0" fontId="6" fillId="6" borderId="21" xfId="0" applyFont="1" applyFill="1" applyBorder="1" applyAlignment="1">
      <alignment vertical="top"/>
    </xf>
    <xf numFmtId="0" fontId="4" fillId="6" borderId="0" xfId="0" applyFont="1" applyFill="1" applyBorder="1" applyAlignment="1">
      <alignment vertical="top"/>
    </xf>
    <xf numFmtId="0" fontId="4" fillId="6" borderId="64" xfId="0" applyFont="1" applyFill="1" applyBorder="1" applyAlignment="1">
      <alignment vertical="top" wrapText="1"/>
    </xf>
    <xf numFmtId="0" fontId="4" fillId="6" borderId="65" xfId="0" applyFont="1" applyFill="1" applyBorder="1" applyAlignment="1">
      <alignment vertical="top" wrapText="1"/>
    </xf>
  </cellXfs>
  <cellStyles count="6">
    <cellStyle name="Link 2" xfId="3" xr:uid="{00000000-0005-0000-0000-000000000000}"/>
    <cellStyle name="Standard" xfId="0" builtinId="0"/>
    <cellStyle name="Standard 3" xfId="2" xr:uid="{00000000-0005-0000-0000-000002000000}"/>
    <cellStyle name="Standard 3 2" xfId="4" xr:uid="{00000000-0005-0000-0000-000003000000}"/>
    <cellStyle name="Standard 3 2 2" xfId="5" xr:uid="{00000000-0005-0000-0000-000004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588818</xdr:colOff>
      <xdr:row>28</xdr:row>
      <xdr:rowOff>69272</xdr:rowOff>
    </xdr:from>
    <xdr:to>
      <xdr:col>9</xdr:col>
      <xdr:colOff>17318</xdr:colOff>
      <xdr:row>34</xdr:row>
      <xdr:rowOff>86591</xdr:rowOff>
    </xdr:to>
    <xdr:sp macro="" textlink="">
      <xdr:nvSpPr>
        <xdr:cNvPr id="3" name="Rechteckige Legende 2">
          <a:extLst>
            <a:ext uri="{FF2B5EF4-FFF2-40B4-BE49-F238E27FC236}">
              <a16:creationId xmlns:a16="http://schemas.microsoft.com/office/drawing/2014/main" id="{00000000-0008-0000-0100-000003000000}"/>
            </a:ext>
          </a:extLst>
        </xdr:cNvPr>
        <xdr:cNvSpPr/>
      </xdr:nvSpPr>
      <xdr:spPr>
        <a:xfrm>
          <a:off x="5628409" y="5550477"/>
          <a:ext cx="2892136" cy="1168978"/>
        </a:xfrm>
        <a:prstGeom prst="wedgeRectCallout">
          <a:avLst>
            <a:gd name="adj1" fmla="val -56919"/>
            <a:gd name="adj2" fmla="val -98168"/>
          </a:avLst>
        </a:prstGeom>
        <a:solidFill>
          <a:schemeClr val="accent2">
            <a:lumMod val="60000"/>
            <a:lumOff val="40000"/>
          </a:schemeClr>
        </a:solid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de-DE" sz="1100">
              <a:solidFill>
                <a:sysClr val="windowText" lastClr="000000"/>
              </a:solidFill>
              <a:latin typeface="Arial" panose="020B0604020202020204" pitchFamily="34" charset="0"/>
              <a:cs typeface="Arial" panose="020B0604020202020204" pitchFamily="34" charset="0"/>
            </a:rPr>
            <a:t>Die</a:t>
          </a:r>
          <a:r>
            <a:rPr lang="de-DE" sz="1100" baseline="0">
              <a:solidFill>
                <a:sysClr val="windowText" lastClr="000000"/>
              </a:solidFill>
              <a:latin typeface="Arial" panose="020B0604020202020204" pitchFamily="34" charset="0"/>
              <a:cs typeface="Arial" panose="020B0604020202020204" pitchFamily="34" charset="0"/>
            </a:rPr>
            <a:t> Berechnung des Tagegeldes sowie die steuerrechtliche Beurteilung der Verpflegungsmehraufwendungen erfolgt durch die Reisekostenstelle!</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1"/>
  <sheetViews>
    <sheetView tabSelected="1" zoomScale="90" zoomScaleNormal="9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7" t="s">
        <v>132</v>
      </c>
      <c r="B1" s="8"/>
      <c r="C1" s="8"/>
      <c r="D1" s="8"/>
      <c r="E1" s="8"/>
      <c r="F1" s="8"/>
      <c r="G1" s="8"/>
      <c r="H1" s="8"/>
      <c r="I1" s="9"/>
      <c r="J1" s="9"/>
      <c r="K1" s="9"/>
      <c r="L1" s="9"/>
      <c r="M1" s="9"/>
      <c r="N1" s="218" t="s">
        <v>446</v>
      </c>
      <c r="O1" s="219"/>
    </row>
    <row r="2" spans="1:19" x14ac:dyDescent="0.25">
      <c r="A2" s="212"/>
      <c r="B2" s="144"/>
      <c r="C2" s="144"/>
      <c r="D2" s="144"/>
      <c r="E2" s="144"/>
      <c r="F2" s="144"/>
      <c r="G2" s="144"/>
      <c r="H2" s="144"/>
      <c r="I2" s="144"/>
      <c r="J2" s="144"/>
      <c r="K2" s="144"/>
      <c r="L2" s="144"/>
      <c r="M2" s="144"/>
      <c r="N2" s="144"/>
      <c r="O2" s="210"/>
    </row>
    <row r="3" spans="1:19" ht="20.100000000000001" customHeight="1" x14ac:dyDescent="0.25">
      <c r="A3" s="119" t="s">
        <v>75</v>
      </c>
      <c r="B3" s="205"/>
      <c r="C3" s="205"/>
      <c r="D3" s="215"/>
      <c r="E3" s="216"/>
      <c r="F3" s="217"/>
      <c r="G3" s="120"/>
      <c r="H3" s="205" t="s">
        <v>111</v>
      </c>
      <c r="I3" s="205"/>
      <c r="J3" s="205"/>
      <c r="K3" s="215"/>
      <c r="L3" s="216"/>
      <c r="M3" s="216"/>
      <c r="N3" s="217"/>
      <c r="O3" s="121"/>
    </row>
    <row r="4" spans="1:19" ht="20.100000000000001" customHeight="1" x14ac:dyDescent="0.25">
      <c r="A4" s="119" t="s">
        <v>50</v>
      </c>
      <c r="B4" s="205"/>
      <c r="C4" s="205" t="s">
        <v>0</v>
      </c>
      <c r="D4" s="222"/>
      <c r="E4" s="216"/>
      <c r="F4" s="217"/>
      <c r="G4" s="120"/>
      <c r="H4" s="205" t="s">
        <v>33</v>
      </c>
      <c r="I4" s="205"/>
      <c r="J4" s="205"/>
      <c r="K4" s="215"/>
      <c r="L4" s="216"/>
      <c r="M4" s="216"/>
      <c r="N4" s="217"/>
      <c r="O4" s="121"/>
    </row>
    <row r="5" spans="1:19" ht="20.100000000000001" customHeight="1" x14ac:dyDescent="0.25">
      <c r="A5" s="119"/>
      <c r="B5" s="120"/>
      <c r="C5" s="205" t="s">
        <v>49</v>
      </c>
      <c r="D5" s="222"/>
      <c r="E5" s="216"/>
      <c r="F5" s="217"/>
      <c r="G5" s="120"/>
      <c r="H5" s="120"/>
      <c r="I5" s="120"/>
      <c r="J5" s="120"/>
      <c r="K5" s="120"/>
      <c r="L5" s="120"/>
      <c r="M5" s="120"/>
      <c r="N5" s="120"/>
      <c r="O5" s="121"/>
    </row>
    <row r="6" spans="1:19" ht="20.100000000000001" customHeight="1" x14ac:dyDescent="0.25">
      <c r="A6" s="119"/>
      <c r="B6" s="120"/>
      <c r="C6" s="205"/>
      <c r="D6" s="120"/>
      <c r="E6" s="120"/>
      <c r="F6" s="120"/>
      <c r="G6" s="120"/>
      <c r="H6" s="120" t="s">
        <v>86</v>
      </c>
      <c r="I6" s="205"/>
      <c r="J6" s="205"/>
      <c r="K6" s="215"/>
      <c r="L6" s="216"/>
      <c r="M6" s="216"/>
      <c r="N6" s="217"/>
      <c r="O6" s="121"/>
    </row>
    <row r="7" spans="1:19" ht="20.100000000000001" customHeight="1" x14ac:dyDescent="0.25">
      <c r="A7" s="119"/>
      <c r="B7" s="120"/>
      <c r="C7" s="205"/>
      <c r="D7" s="120"/>
      <c r="E7" s="120"/>
      <c r="F7" s="120"/>
      <c r="G7" s="120"/>
      <c r="H7" s="120" t="s">
        <v>87</v>
      </c>
      <c r="I7" s="205"/>
      <c r="J7" s="205"/>
      <c r="K7" s="223"/>
      <c r="L7" s="224"/>
      <c r="M7" s="224"/>
      <c r="N7" s="225"/>
      <c r="O7" s="121"/>
    </row>
    <row r="8" spans="1:19" x14ac:dyDescent="0.25">
      <c r="A8" s="124"/>
      <c r="B8" s="125"/>
      <c r="C8" s="125"/>
      <c r="D8" s="125"/>
      <c r="E8" s="125"/>
      <c r="F8" s="125"/>
      <c r="G8" s="125"/>
      <c r="H8" s="125"/>
      <c r="I8" s="125"/>
      <c r="J8" s="125"/>
      <c r="K8" s="125"/>
      <c r="L8" s="125"/>
      <c r="M8" s="125"/>
      <c r="N8" s="125"/>
      <c r="O8" s="126"/>
    </row>
    <row r="9" spans="1:19" x14ac:dyDescent="0.25">
      <c r="A9" s="212"/>
      <c r="B9" s="144"/>
      <c r="C9" s="144"/>
      <c r="D9" s="144"/>
      <c r="E9" s="144"/>
      <c r="F9" s="144"/>
      <c r="G9" s="144"/>
      <c r="H9" s="144"/>
      <c r="I9" s="144"/>
      <c r="J9" s="144"/>
      <c r="K9" s="144"/>
      <c r="L9" s="144"/>
      <c r="M9" s="144"/>
      <c r="N9" s="144"/>
      <c r="O9" s="210"/>
    </row>
    <row r="10" spans="1:19" ht="15.75" x14ac:dyDescent="0.25">
      <c r="A10" s="187" t="s">
        <v>74</v>
      </c>
      <c r="B10" s="120"/>
      <c r="C10" s="120"/>
      <c r="D10" s="120"/>
      <c r="E10" s="120"/>
      <c r="F10" s="120"/>
      <c r="G10" s="70"/>
      <c r="H10" s="120" t="s">
        <v>68</v>
      </c>
      <c r="I10" s="120"/>
      <c r="J10" s="120"/>
      <c r="K10" s="70"/>
      <c r="L10" s="120" t="s">
        <v>69</v>
      </c>
      <c r="M10" s="120"/>
      <c r="N10" s="120"/>
      <c r="O10" s="121"/>
    </row>
    <row r="11" spans="1:19" x14ac:dyDescent="0.25">
      <c r="A11" s="124"/>
      <c r="B11" s="125"/>
      <c r="C11" s="125"/>
      <c r="D11" s="125"/>
      <c r="E11" s="125"/>
      <c r="F11" s="125"/>
      <c r="G11" s="125"/>
      <c r="H11" s="125"/>
      <c r="I11" s="125"/>
      <c r="J11" s="125"/>
      <c r="K11" s="125"/>
      <c r="L11" s="125"/>
      <c r="M11" s="125"/>
      <c r="N11" s="125"/>
      <c r="O11" s="126"/>
    </row>
    <row r="12" spans="1:19" x14ac:dyDescent="0.25">
      <c r="A12" s="119"/>
      <c r="B12" s="120"/>
      <c r="C12" s="120"/>
      <c r="D12" s="120"/>
      <c r="E12" s="120"/>
      <c r="F12" s="120"/>
      <c r="G12" s="120"/>
      <c r="H12" s="120"/>
      <c r="I12" s="120"/>
      <c r="J12" s="120"/>
      <c r="K12" s="120"/>
      <c r="L12" s="120"/>
      <c r="M12" s="120"/>
      <c r="N12" s="120"/>
      <c r="O12" s="121"/>
    </row>
    <row r="13" spans="1:19" ht="15.75" x14ac:dyDescent="0.25">
      <c r="A13" s="187" t="s">
        <v>133</v>
      </c>
      <c r="B13" s="120"/>
      <c r="C13" s="120"/>
      <c r="D13" s="120"/>
      <c r="E13" s="120"/>
      <c r="F13" s="120"/>
      <c r="G13" s="70"/>
      <c r="H13" s="120" t="s">
        <v>68</v>
      </c>
      <c r="I13" s="120"/>
      <c r="J13" s="120"/>
      <c r="K13" s="70"/>
      <c r="L13" s="120" t="s">
        <v>69</v>
      </c>
      <c r="M13" s="120"/>
      <c r="N13" s="120"/>
      <c r="O13" s="121"/>
    </row>
    <row r="14" spans="1:19" x14ac:dyDescent="0.25">
      <c r="A14" s="119"/>
      <c r="B14" s="120"/>
      <c r="C14" s="120"/>
      <c r="D14" s="120"/>
      <c r="E14" s="120"/>
      <c r="F14" s="120"/>
      <c r="G14" s="120"/>
      <c r="H14" s="120"/>
      <c r="I14" s="120"/>
      <c r="J14" s="120"/>
      <c r="K14" s="120"/>
      <c r="L14" s="120"/>
      <c r="M14" s="120"/>
      <c r="N14" s="120"/>
      <c r="O14" s="121"/>
    </row>
    <row r="15" spans="1:19" x14ac:dyDescent="0.25">
      <c r="A15" s="212"/>
      <c r="B15" s="144"/>
      <c r="C15" s="144"/>
      <c r="D15" s="144"/>
      <c r="E15" s="144"/>
      <c r="F15" s="144"/>
      <c r="G15" s="144"/>
      <c r="H15" s="144"/>
      <c r="I15" s="144"/>
      <c r="J15" s="144"/>
      <c r="K15" s="144"/>
      <c r="L15" s="144"/>
      <c r="M15" s="144"/>
      <c r="N15" s="144"/>
      <c r="O15" s="210"/>
      <c r="S15" s="3"/>
    </row>
    <row r="16" spans="1:19" ht="15.75" x14ac:dyDescent="0.25">
      <c r="A16" s="187" t="s">
        <v>40</v>
      </c>
      <c r="B16" s="120"/>
      <c r="C16" s="120"/>
      <c r="D16" s="120"/>
      <c r="E16" s="120"/>
      <c r="F16" s="120"/>
      <c r="G16" s="70"/>
      <c r="H16" s="120" t="s">
        <v>39</v>
      </c>
      <c r="I16" s="120"/>
      <c r="J16" s="120"/>
      <c r="K16" s="120"/>
      <c r="L16" s="120"/>
      <c r="M16" s="120"/>
      <c r="N16" s="120"/>
      <c r="O16" s="121"/>
    </row>
    <row r="17" spans="1:16" x14ac:dyDescent="0.25">
      <c r="A17" s="119" t="s">
        <v>32</v>
      </c>
      <c r="B17" s="120"/>
      <c r="C17" s="120"/>
      <c r="D17" s="120"/>
      <c r="E17" s="120"/>
      <c r="F17" s="120"/>
      <c r="G17" s="70"/>
      <c r="H17" s="120" t="s">
        <v>36</v>
      </c>
      <c r="I17" s="120"/>
      <c r="J17" s="120"/>
      <c r="K17" s="120"/>
      <c r="L17" s="120"/>
      <c r="M17" s="120"/>
      <c r="N17" s="120"/>
      <c r="O17" s="121"/>
    </row>
    <row r="18" spans="1:16" x14ac:dyDescent="0.25">
      <c r="A18" s="119"/>
      <c r="B18" s="120"/>
      <c r="C18" s="120"/>
      <c r="D18" s="120"/>
      <c r="E18" s="120"/>
      <c r="F18" s="120"/>
      <c r="G18" s="70"/>
      <c r="H18" s="120" t="s">
        <v>35</v>
      </c>
      <c r="I18" s="120"/>
      <c r="J18" s="120"/>
      <c r="K18" s="120"/>
      <c r="L18" s="120"/>
      <c r="M18" s="120"/>
      <c r="N18" s="120"/>
      <c r="O18" s="121"/>
    </row>
    <row r="19" spans="1:16" ht="15" customHeight="1" x14ac:dyDescent="0.25">
      <c r="A19" s="119"/>
      <c r="B19" s="120"/>
      <c r="C19" s="120"/>
      <c r="D19" s="120"/>
      <c r="E19" s="120"/>
      <c r="F19" s="120"/>
      <c r="G19" s="120"/>
      <c r="H19" s="120" t="s">
        <v>46</v>
      </c>
      <c r="I19" s="120"/>
      <c r="J19" s="120"/>
      <c r="K19" s="71"/>
      <c r="L19" s="120" t="s">
        <v>45</v>
      </c>
      <c r="M19" s="120"/>
      <c r="N19" s="120"/>
      <c r="O19" s="121"/>
    </row>
    <row r="20" spans="1:16" x14ac:dyDescent="0.25">
      <c r="A20" s="124"/>
      <c r="B20" s="125"/>
      <c r="C20" s="125"/>
      <c r="D20" s="125"/>
      <c r="E20" s="125"/>
      <c r="F20" s="125"/>
      <c r="G20" s="125"/>
      <c r="H20" s="125"/>
      <c r="I20" s="125"/>
      <c r="J20" s="125"/>
      <c r="K20" s="125"/>
      <c r="L20" s="125"/>
      <c r="M20" s="125"/>
      <c r="N20" s="125"/>
      <c r="O20" s="126"/>
    </row>
    <row r="21" spans="1:16" x14ac:dyDescent="0.25">
      <c r="A21" s="212"/>
      <c r="B21" s="144"/>
      <c r="C21" s="144"/>
      <c r="D21" s="144"/>
      <c r="E21" s="144"/>
      <c r="F21" s="144"/>
      <c r="G21" s="144"/>
      <c r="H21" s="144"/>
      <c r="I21" s="144"/>
      <c r="J21" s="144"/>
      <c r="K21" s="144"/>
      <c r="L21" s="144"/>
      <c r="M21" s="144"/>
      <c r="N21" s="144"/>
      <c r="O21" s="210"/>
    </row>
    <row r="22" spans="1:16" ht="15.75" x14ac:dyDescent="0.25">
      <c r="A22" s="187" t="s">
        <v>31</v>
      </c>
      <c r="B22" s="120"/>
      <c r="C22" s="120"/>
      <c r="D22" s="120"/>
      <c r="E22" s="120"/>
      <c r="F22" s="120"/>
      <c r="G22" s="70"/>
      <c r="H22" s="120" t="s">
        <v>82</v>
      </c>
      <c r="I22" s="120"/>
      <c r="J22" s="120"/>
      <c r="K22" s="70"/>
      <c r="L22" s="120" t="s">
        <v>34</v>
      </c>
      <c r="M22" s="120"/>
      <c r="N22" s="120"/>
      <c r="O22" s="121"/>
    </row>
    <row r="23" spans="1:16" x14ac:dyDescent="0.25">
      <c r="A23" s="119"/>
      <c r="B23" s="120"/>
      <c r="C23" s="120"/>
      <c r="D23" s="120"/>
      <c r="E23" s="120"/>
      <c r="F23" s="120"/>
      <c r="G23" s="70"/>
      <c r="H23" s="120" t="s">
        <v>78</v>
      </c>
      <c r="I23" s="120"/>
      <c r="J23" s="120"/>
      <c r="K23" s="70"/>
      <c r="L23" s="120" t="s">
        <v>93</v>
      </c>
      <c r="M23" s="120"/>
      <c r="N23" s="120"/>
      <c r="O23" s="121"/>
    </row>
    <row r="24" spans="1:16" x14ac:dyDescent="0.25">
      <c r="A24" s="119"/>
      <c r="B24" s="120"/>
      <c r="C24" s="120"/>
      <c r="D24" s="120"/>
      <c r="E24" s="120"/>
      <c r="F24" s="120"/>
      <c r="G24" s="70"/>
      <c r="H24" s="120" t="s">
        <v>79</v>
      </c>
      <c r="I24" s="120"/>
      <c r="J24" s="120"/>
      <c r="K24" s="120"/>
      <c r="L24" s="120"/>
      <c r="M24" s="120"/>
      <c r="N24" s="120"/>
      <c r="O24" s="121"/>
    </row>
    <row r="25" spans="1:16" x14ac:dyDescent="0.25">
      <c r="A25" s="119"/>
      <c r="B25" s="120"/>
      <c r="C25" s="120"/>
      <c r="D25" s="120"/>
      <c r="E25" s="120"/>
      <c r="F25" s="120"/>
      <c r="G25" s="70"/>
      <c r="H25" s="120" t="s">
        <v>98</v>
      </c>
      <c r="I25" s="120"/>
      <c r="J25" s="120"/>
      <c r="K25" s="120"/>
      <c r="L25" s="120"/>
      <c r="M25" s="120"/>
      <c r="N25" s="120"/>
      <c r="O25" s="121"/>
    </row>
    <row r="26" spans="1:16" x14ac:dyDescent="0.25">
      <c r="A26" s="119"/>
      <c r="B26" s="120"/>
      <c r="C26" s="120"/>
      <c r="D26" s="120"/>
      <c r="E26" s="120"/>
      <c r="F26" s="120"/>
      <c r="G26" s="70"/>
      <c r="H26" s="120" t="s">
        <v>94</v>
      </c>
      <c r="I26" s="120"/>
      <c r="J26" s="120"/>
      <c r="K26" s="120"/>
      <c r="L26" s="120"/>
      <c r="M26" s="120"/>
      <c r="N26" s="120"/>
      <c r="O26" s="121"/>
    </row>
    <row r="27" spans="1:16" x14ac:dyDescent="0.25">
      <c r="A27" s="124"/>
      <c r="B27" s="125"/>
      <c r="C27" s="125"/>
      <c r="D27" s="125"/>
      <c r="E27" s="125"/>
      <c r="F27" s="125"/>
      <c r="G27" s="125"/>
      <c r="H27" s="125"/>
      <c r="I27" s="125"/>
      <c r="J27" s="125"/>
      <c r="K27" s="125"/>
      <c r="L27" s="125"/>
      <c r="M27" s="125"/>
      <c r="N27" s="125"/>
      <c r="O27" s="126"/>
    </row>
    <row r="28" spans="1:16" x14ac:dyDescent="0.25">
      <c r="A28" s="212"/>
      <c r="B28" s="144"/>
      <c r="C28" s="144"/>
      <c r="D28" s="144"/>
      <c r="E28" s="144"/>
      <c r="F28" s="144"/>
      <c r="G28" s="144"/>
      <c r="H28" s="144"/>
      <c r="I28" s="144"/>
      <c r="J28" s="144"/>
      <c r="K28" s="144"/>
      <c r="L28" s="144"/>
      <c r="M28" s="144"/>
      <c r="N28" s="144"/>
      <c r="O28" s="210"/>
    </row>
    <row r="29" spans="1:16" ht="15.75" x14ac:dyDescent="0.25">
      <c r="A29" s="187" t="s">
        <v>95</v>
      </c>
      <c r="B29" s="120"/>
      <c r="C29" s="120"/>
      <c r="D29" s="120"/>
      <c r="E29" s="120"/>
      <c r="F29" s="120"/>
      <c r="G29" s="120"/>
      <c r="H29" s="120"/>
      <c r="I29" s="120"/>
      <c r="J29" s="120"/>
      <c r="K29" s="120"/>
      <c r="L29" s="120"/>
      <c r="M29" s="120"/>
      <c r="N29" s="120"/>
      <c r="O29" s="121"/>
      <c r="P29" s="2"/>
    </row>
    <row r="30" spans="1:16" x14ac:dyDescent="0.25">
      <c r="A30" s="119"/>
      <c r="B30" s="120"/>
      <c r="C30" s="120"/>
      <c r="D30" s="120"/>
      <c r="E30" s="120"/>
      <c r="F30" s="120"/>
      <c r="G30" s="120"/>
      <c r="H30" s="120"/>
      <c r="I30" s="120"/>
      <c r="J30" s="120"/>
      <c r="K30" s="120"/>
      <c r="L30" s="120"/>
      <c r="M30" s="120"/>
      <c r="N30" s="120"/>
      <c r="O30" s="121"/>
    </row>
    <row r="31" spans="1:16" ht="15" customHeight="1" x14ac:dyDescent="0.25">
      <c r="A31" s="73"/>
      <c r="B31" s="120" t="s">
        <v>97</v>
      </c>
      <c r="C31" s="120"/>
      <c r="D31" s="120"/>
      <c r="E31" s="120"/>
      <c r="F31" s="120"/>
      <c r="G31" s="120"/>
      <c r="H31" s="120"/>
      <c r="I31" s="120"/>
      <c r="J31" s="120"/>
      <c r="K31" s="120"/>
      <c r="L31" s="120"/>
      <c r="M31" s="120"/>
      <c r="N31" s="120"/>
      <c r="O31" s="121"/>
    </row>
    <row r="32" spans="1:16" x14ac:dyDescent="0.25">
      <c r="A32" s="73"/>
      <c r="B32" s="120" t="s">
        <v>99</v>
      </c>
      <c r="C32" s="120"/>
      <c r="D32" s="120"/>
      <c r="E32" s="120"/>
      <c r="F32" s="120"/>
      <c r="G32" s="120"/>
      <c r="H32" s="120"/>
      <c r="I32" s="120"/>
      <c r="J32" s="120"/>
      <c r="K32" s="120"/>
      <c r="L32" s="120"/>
      <c r="M32" s="120"/>
      <c r="N32" s="120"/>
      <c r="O32" s="121"/>
    </row>
    <row r="33" spans="1:15" x14ac:dyDescent="0.25">
      <c r="A33" s="73"/>
      <c r="B33" s="120" t="s">
        <v>72</v>
      </c>
      <c r="C33" s="120"/>
      <c r="D33" s="120"/>
      <c r="E33" s="120"/>
      <c r="F33" s="120"/>
      <c r="G33" s="120"/>
      <c r="H33" s="120"/>
      <c r="I33" s="120"/>
      <c r="J33" s="120"/>
      <c r="K33" s="120"/>
      <c r="L33" s="120"/>
      <c r="M33" s="120"/>
      <c r="N33" s="120"/>
      <c r="O33" s="121"/>
    </row>
    <row r="34" spans="1:15" x14ac:dyDescent="0.25">
      <c r="A34" s="119"/>
      <c r="B34" s="70"/>
      <c r="C34" s="120" t="s">
        <v>88</v>
      </c>
      <c r="D34" s="120"/>
      <c r="E34" s="120"/>
      <c r="F34" s="120"/>
      <c r="G34" s="120"/>
      <c r="H34" s="120"/>
      <c r="I34" s="120"/>
      <c r="J34" s="120"/>
      <c r="K34" s="120"/>
      <c r="L34" s="120"/>
      <c r="M34" s="120"/>
      <c r="N34" s="120"/>
      <c r="O34" s="121"/>
    </row>
    <row r="35" spans="1:15" x14ac:dyDescent="0.25">
      <c r="A35" s="119"/>
      <c r="B35" s="70"/>
      <c r="C35" s="120" t="s">
        <v>38</v>
      </c>
      <c r="D35" s="120"/>
      <c r="E35" s="120"/>
      <c r="F35" s="120"/>
      <c r="G35" s="120"/>
      <c r="H35" s="120"/>
      <c r="I35" s="120"/>
      <c r="J35" s="120"/>
      <c r="K35" s="120"/>
      <c r="L35" s="120"/>
      <c r="M35" s="120"/>
      <c r="N35" s="120"/>
      <c r="O35" s="121"/>
    </row>
    <row r="36" spans="1:15" x14ac:dyDescent="0.25">
      <c r="A36" s="119"/>
      <c r="B36" s="70"/>
      <c r="C36" s="120" t="s">
        <v>109</v>
      </c>
      <c r="D36" s="120"/>
      <c r="E36" s="120"/>
      <c r="F36" s="120"/>
      <c r="G36" s="120"/>
      <c r="H36" s="120"/>
      <c r="I36" s="120"/>
      <c r="J36" s="120"/>
      <c r="K36" s="120"/>
      <c r="L36" s="120"/>
      <c r="M36" s="120"/>
      <c r="N36" s="120"/>
      <c r="O36" s="121"/>
    </row>
    <row r="37" spans="1:15" x14ac:dyDescent="0.25">
      <c r="A37" s="119"/>
      <c r="B37" s="70"/>
      <c r="C37" s="120" t="s">
        <v>73</v>
      </c>
      <c r="D37" s="120"/>
      <c r="E37" s="120"/>
      <c r="F37" s="120"/>
      <c r="G37" s="120"/>
      <c r="H37" s="120"/>
      <c r="I37" s="120"/>
      <c r="J37" s="120"/>
      <c r="K37" s="120"/>
      <c r="L37" s="120"/>
      <c r="M37" s="120"/>
      <c r="N37" s="120"/>
      <c r="O37" s="121"/>
    </row>
    <row r="38" spans="1:15" ht="20.100000000000001" customHeight="1" x14ac:dyDescent="0.25">
      <c r="A38" s="119"/>
      <c r="B38" s="226" t="s">
        <v>37</v>
      </c>
      <c r="C38" s="226"/>
      <c r="D38" s="222"/>
      <c r="E38" s="216"/>
      <c r="F38" s="216"/>
      <c r="G38" s="216"/>
      <c r="H38" s="216"/>
      <c r="I38" s="216"/>
      <c r="J38" s="216"/>
      <c r="K38" s="216"/>
      <c r="L38" s="216"/>
      <c r="M38" s="216"/>
      <c r="N38" s="217"/>
      <c r="O38" s="121"/>
    </row>
    <row r="39" spans="1:15" x14ac:dyDescent="0.25">
      <c r="A39" s="119"/>
      <c r="B39" s="120"/>
      <c r="C39" s="120"/>
      <c r="D39" s="120"/>
      <c r="E39" s="120"/>
      <c r="F39" s="120"/>
      <c r="G39" s="120"/>
      <c r="H39" s="120"/>
      <c r="I39" s="120"/>
      <c r="J39" s="120"/>
      <c r="K39" s="120"/>
      <c r="L39" s="120"/>
      <c r="M39" s="120"/>
      <c r="N39" s="120"/>
      <c r="O39" s="121"/>
    </row>
    <row r="40" spans="1:15" ht="15" customHeight="1" x14ac:dyDescent="0.25">
      <c r="A40" s="73"/>
      <c r="B40" s="120" t="s">
        <v>110</v>
      </c>
      <c r="C40" s="120"/>
      <c r="D40" s="120"/>
      <c r="E40" s="120"/>
      <c r="F40" s="120"/>
      <c r="G40" s="120"/>
      <c r="H40" s="120"/>
      <c r="I40" s="120"/>
      <c r="J40" s="120"/>
      <c r="K40" s="120"/>
      <c r="L40" s="120"/>
      <c r="M40" s="120"/>
      <c r="N40" s="120"/>
      <c r="O40" s="121"/>
    </row>
    <row r="41" spans="1:15" x14ac:dyDescent="0.25">
      <c r="A41" s="124"/>
      <c r="B41" s="125"/>
      <c r="C41" s="125"/>
      <c r="D41" s="125"/>
      <c r="E41" s="125"/>
      <c r="F41" s="125"/>
      <c r="G41" s="125"/>
      <c r="H41" s="125"/>
      <c r="I41" s="125"/>
      <c r="J41" s="125"/>
      <c r="K41" s="125"/>
      <c r="L41" s="125"/>
      <c r="M41" s="125"/>
      <c r="N41" s="125"/>
      <c r="O41" s="126"/>
    </row>
    <row r="42" spans="1:15" ht="15" customHeight="1" x14ac:dyDescent="0.25">
      <c r="A42" s="212"/>
      <c r="B42" s="144"/>
      <c r="C42" s="144"/>
      <c r="D42" s="211"/>
      <c r="E42" s="211"/>
      <c r="F42" s="211"/>
      <c r="G42" s="211"/>
      <c r="H42" s="144"/>
      <c r="I42" s="144"/>
      <c r="J42" s="144"/>
      <c r="K42" s="144"/>
      <c r="L42" s="144"/>
      <c r="M42" s="144"/>
      <c r="N42" s="144"/>
      <c r="O42" s="210"/>
    </row>
    <row r="43" spans="1:15" ht="15" customHeight="1" x14ac:dyDescent="0.25">
      <c r="A43" s="227" t="s">
        <v>96</v>
      </c>
      <c r="B43" s="228"/>
      <c r="C43" s="228"/>
      <c r="D43" s="228"/>
      <c r="E43" s="228"/>
      <c r="F43" s="228"/>
      <c r="G43" s="228"/>
      <c r="H43" s="228"/>
      <c r="I43" s="228"/>
      <c r="J43" s="228"/>
      <c r="K43" s="228"/>
      <c r="L43" s="228"/>
      <c r="M43" s="228"/>
      <c r="N43" s="228"/>
      <c r="O43" s="121"/>
    </row>
    <row r="44" spans="1:15" ht="15" customHeight="1" x14ac:dyDescent="0.25">
      <c r="A44" s="229"/>
      <c r="B44" s="228"/>
      <c r="C44" s="228"/>
      <c r="D44" s="228"/>
      <c r="E44" s="228"/>
      <c r="F44" s="228"/>
      <c r="G44" s="228"/>
      <c r="H44" s="228"/>
      <c r="I44" s="228"/>
      <c r="J44" s="228"/>
      <c r="K44" s="228"/>
      <c r="L44" s="228"/>
      <c r="M44" s="228"/>
      <c r="N44" s="228"/>
      <c r="O44" s="121"/>
    </row>
    <row r="45" spans="1:15" ht="15" customHeight="1" x14ac:dyDescent="0.25">
      <c r="A45" s="119"/>
      <c r="B45" s="120"/>
      <c r="C45" s="120"/>
      <c r="D45" s="205"/>
      <c r="E45" s="205"/>
      <c r="F45" s="205"/>
      <c r="G45" s="205"/>
      <c r="H45" s="120"/>
      <c r="I45" s="120"/>
      <c r="J45" s="120"/>
      <c r="K45" s="120"/>
      <c r="L45" s="120"/>
      <c r="M45" s="120"/>
      <c r="N45" s="120"/>
      <c r="O45" s="121"/>
    </row>
    <row r="46" spans="1:15" x14ac:dyDescent="0.25">
      <c r="A46" s="119"/>
      <c r="B46" s="120"/>
      <c r="C46" s="232"/>
      <c r="D46" s="233"/>
      <c r="E46" s="233"/>
      <c r="F46" s="233"/>
      <c r="G46" s="234"/>
      <c r="H46" s="120"/>
      <c r="I46" s="245"/>
      <c r="J46" s="246"/>
      <c r="K46" s="246"/>
      <c r="L46" s="246"/>
      <c r="M46" s="247"/>
      <c r="N46" s="248"/>
      <c r="O46" s="121"/>
    </row>
    <row r="47" spans="1:15" x14ac:dyDescent="0.25">
      <c r="A47" s="243">
        <f ca="1">TODAY()</f>
        <v>46018</v>
      </c>
      <c r="B47" s="244"/>
      <c r="C47" s="235"/>
      <c r="D47" s="236"/>
      <c r="E47" s="236"/>
      <c r="F47" s="236"/>
      <c r="G47" s="237"/>
      <c r="H47" s="120"/>
      <c r="I47" s="249"/>
      <c r="J47" s="250"/>
      <c r="K47" s="250"/>
      <c r="L47" s="250"/>
      <c r="M47" s="251"/>
      <c r="N47" s="252"/>
      <c r="O47" s="121"/>
    </row>
    <row r="48" spans="1:15" x14ac:dyDescent="0.25">
      <c r="A48" s="241" t="s">
        <v>80</v>
      </c>
      <c r="B48" s="242"/>
      <c r="C48" s="220" t="s">
        <v>55</v>
      </c>
      <c r="D48" s="220"/>
      <c r="E48" s="220"/>
      <c r="F48" s="221"/>
      <c r="G48" s="221"/>
      <c r="H48" s="120"/>
      <c r="I48" s="205" t="s">
        <v>43</v>
      </c>
      <c r="J48" s="230" t="s">
        <v>89</v>
      </c>
      <c r="K48" s="221"/>
      <c r="L48" s="221"/>
      <c r="M48" s="221"/>
      <c r="N48" s="221"/>
      <c r="O48" s="231"/>
    </row>
    <row r="49" spans="1:15" x14ac:dyDescent="0.25">
      <c r="A49" s="206"/>
      <c r="B49" s="207"/>
      <c r="C49" s="238" t="s">
        <v>81</v>
      </c>
      <c r="D49" s="239"/>
      <c r="E49" s="239"/>
      <c r="F49" s="240"/>
      <c r="G49" s="240"/>
      <c r="H49" s="120"/>
      <c r="I49" s="120"/>
      <c r="J49" s="253" t="s">
        <v>81</v>
      </c>
      <c r="K49" s="240"/>
      <c r="L49" s="240"/>
      <c r="M49" s="240"/>
      <c r="N49" s="240"/>
      <c r="O49" s="254"/>
    </row>
    <row r="50" spans="1:15" x14ac:dyDescent="0.25">
      <c r="A50" s="124"/>
      <c r="B50" s="125"/>
      <c r="C50" s="125"/>
      <c r="D50" s="208"/>
      <c r="E50" s="209"/>
      <c r="F50" s="209"/>
      <c r="G50" s="209"/>
      <c r="H50" s="125"/>
      <c r="I50" s="125"/>
      <c r="J50" s="125"/>
      <c r="K50" s="125"/>
      <c r="L50" s="125"/>
      <c r="M50" s="125"/>
      <c r="N50" s="125"/>
      <c r="O50" s="126"/>
    </row>
    <row r="51" spans="1:15" x14ac:dyDescent="0.25">
      <c r="A51" s="74"/>
      <c r="B51" s="9"/>
      <c r="C51" s="9"/>
      <c r="D51" s="9"/>
      <c r="E51" s="9"/>
      <c r="F51" s="9"/>
      <c r="G51" s="9"/>
      <c r="H51" s="9"/>
      <c r="I51" s="9"/>
      <c r="J51" s="9"/>
      <c r="K51" s="9"/>
      <c r="L51" s="9"/>
      <c r="M51" s="9"/>
      <c r="N51" s="9"/>
      <c r="O51" s="75"/>
    </row>
  </sheetData>
  <sheetProtection algorithmName="SHA-512" hashValue="g5VoEFcgllf8yiHVa4BZ8hUNc9Uv2RMzHpnNqjux0ihIkELZrrZowY3MZey6/JVkO4cHTXvqn4zl4vsfgicprw==" saltValue="Cb1qglrzqxPxtSPRsb/DnQ==" spinCount="100000" sheet="1" selectLockedCells="1"/>
  <mergeCells count="19">
    <mergeCell ref="C49:G49"/>
    <mergeCell ref="A48:B48"/>
    <mergeCell ref="A47:B47"/>
    <mergeCell ref="I46:N47"/>
    <mergeCell ref="J49:O49"/>
    <mergeCell ref="D3:F3"/>
    <mergeCell ref="N1:O1"/>
    <mergeCell ref="C48:G48"/>
    <mergeCell ref="K3:N3"/>
    <mergeCell ref="K6:N6"/>
    <mergeCell ref="D5:F5"/>
    <mergeCell ref="D4:F4"/>
    <mergeCell ref="K4:N4"/>
    <mergeCell ref="K7:N7"/>
    <mergeCell ref="B38:C38"/>
    <mergeCell ref="D38:N38"/>
    <mergeCell ref="A43:N44"/>
    <mergeCell ref="J48:O48"/>
    <mergeCell ref="C46:G47"/>
  </mergeCells>
  <dataValidations count="6">
    <dataValidation type="list" errorStyle="information" allowBlank="1" showInputMessage="1" error="_x000a_" sqref="G16:G18 G22:G26 K22:K23" xr:uid="{00000000-0002-0000-0000-000000000000}">
      <formula1>"x"</formula1>
    </dataValidation>
    <dataValidation type="list" allowBlank="1" showInputMessage="1" sqref="A31:A33 B34:B37 A40" xr:uid="{00000000-0002-0000-0000-000001000000}">
      <formula1>"x"</formula1>
    </dataValidation>
    <dataValidation type="date" operator="greaterThanOrEqual" allowBlank="1" showInputMessage="1" showErrorMessage="1" error="Nur für Reisekosten des Jahres 2019 anwendbar!" sqref="D6:F7" xr:uid="{00000000-0002-0000-0000-000002000000}">
      <formula1>43831</formula1>
    </dataValidation>
    <dataValidation type="list" allowBlank="1" showInputMessage="1" showErrorMessage="1" sqref="G10 K10 G13 K13" xr:uid="{00000000-0002-0000-0000-000003000000}">
      <formula1>"x"</formula1>
    </dataValidation>
    <dataValidation type="date" operator="greaterThanOrEqual" allowBlank="1" showInputMessage="1" sqref="D4:F4" xr:uid="{00000000-0002-0000-0000-000004000000}">
      <formula1>46023</formula1>
    </dataValidation>
    <dataValidation type="date" operator="greaterThanOrEqual" allowBlank="1" showInputMessage="1" sqref="D5:F5" xr:uid="{00000000-0002-0000-0000-000005000000}">
      <formula1>46387</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T109"/>
  <sheetViews>
    <sheetView zoomScale="90" zoomScaleNormal="9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22.7109375" style="1" customWidth="1"/>
    <col min="9" max="11" width="13.7109375" style="1" customWidth="1"/>
    <col min="12" max="12" width="15.7109375" style="1" customWidth="1"/>
    <col min="13" max="13" width="2.85546875" style="2" customWidth="1"/>
    <col min="14" max="14" width="25.85546875" style="2" hidden="1" customWidth="1"/>
    <col min="15" max="15" width="20.7109375" style="2" hidden="1" customWidth="1"/>
    <col min="16" max="16" width="18" style="1" hidden="1" customWidth="1"/>
    <col min="17" max="17" width="0.140625" style="1" hidden="1" customWidth="1"/>
    <col min="18" max="18" width="8.5703125" style="1" hidden="1" customWidth="1"/>
    <col min="19" max="19" width="16.42578125" style="1" customWidth="1"/>
    <col min="20" max="20" width="10.42578125" style="1" customWidth="1"/>
    <col min="21" max="21" width="21.42578125" style="1" customWidth="1"/>
    <col min="22" max="16384" width="11.42578125" style="1"/>
  </cols>
  <sheetData>
    <row r="1" spans="1:19" ht="20.100000000000001" customHeight="1" x14ac:dyDescent="0.3">
      <c r="A1" s="7" t="s">
        <v>447</v>
      </c>
      <c r="B1" s="9"/>
      <c r="C1" s="9"/>
      <c r="D1" s="9"/>
      <c r="E1" s="9"/>
      <c r="F1" s="9"/>
      <c r="G1" s="9"/>
      <c r="H1" s="9"/>
      <c r="I1" s="9"/>
      <c r="J1" s="9"/>
      <c r="K1" s="45"/>
      <c r="L1" s="45"/>
      <c r="M1" s="9"/>
      <c r="N1" s="9"/>
      <c r="O1" s="9"/>
      <c r="P1" s="9"/>
      <c r="Q1" s="9"/>
      <c r="R1" s="9"/>
      <c r="S1" s="46" t="s">
        <v>446</v>
      </c>
    </row>
    <row r="2" spans="1:19" ht="5.0999999999999996" customHeight="1" x14ac:dyDescent="0.3">
      <c r="A2" s="143"/>
      <c r="B2" s="144"/>
      <c r="C2" s="144"/>
      <c r="D2" s="144"/>
      <c r="E2" s="144"/>
      <c r="F2" s="144"/>
      <c r="G2" s="144"/>
      <c r="H2" s="144"/>
      <c r="I2" s="144"/>
      <c r="J2" s="144"/>
      <c r="K2" s="145"/>
      <c r="L2" s="145"/>
      <c r="M2" s="144"/>
      <c r="N2" s="144"/>
      <c r="O2" s="144"/>
      <c r="P2" s="144"/>
      <c r="Q2" s="144"/>
      <c r="R2" s="144"/>
      <c r="S2" s="146"/>
    </row>
    <row r="3" spans="1:19" ht="15" customHeight="1" x14ac:dyDescent="0.25">
      <c r="A3" s="119" t="s">
        <v>47</v>
      </c>
      <c r="B3" s="120"/>
      <c r="C3" s="120"/>
      <c r="D3" s="120"/>
      <c r="E3" s="120"/>
      <c r="F3" s="120"/>
      <c r="G3" s="120"/>
      <c r="H3" s="120"/>
      <c r="I3" s="120"/>
      <c r="J3" s="120"/>
      <c r="K3" s="120"/>
      <c r="L3" s="120"/>
      <c r="M3" s="120"/>
      <c r="N3" s="120" t="s">
        <v>11</v>
      </c>
      <c r="O3" s="120"/>
      <c r="P3" s="120"/>
      <c r="Q3" s="120"/>
      <c r="R3" s="120"/>
      <c r="S3" s="121"/>
    </row>
    <row r="4" spans="1:19" ht="15" customHeight="1" x14ac:dyDescent="0.25">
      <c r="A4" s="119" t="s">
        <v>0</v>
      </c>
      <c r="B4" s="120" t="s">
        <v>49</v>
      </c>
      <c r="C4" s="135" t="s">
        <v>9</v>
      </c>
      <c r="D4" s="120"/>
      <c r="E4" s="283" t="s">
        <v>75</v>
      </c>
      <c r="F4" s="283"/>
      <c r="G4" s="120"/>
      <c r="H4" s="139"/>
      <c r="I4" s="139"/>
      <c r="J4" s="120"/>
      <c r="K4" s="139" t="s">
        <v>448</v>
      </c>
      <c r="L4" s="120"/>
      <c r="M4" s="120"/>
      <c r="N4" s="120"/>
      <c r="O4" s="120"/>
      <c r="P4" s="135" t="s">
        <v>12</v>
      </c>
      <c r="Q4" s="140">
        <v>0.33334490740740735</v>
      </c>
      <c r="R4" s="120"/>
      <c r="S4" s="121"/>
    </row>
    <row r="5" spans="1:19" ht="20.100000000000001" customHeight="1" x14ac:dyDescent="0.25">
      <c r="A5" s="76"/>
      <c r="B5" s="72"/>
      <c r="C5" s="120">
        <f>IF(B5="",1,B5-A5+1)</f>
        <v>1</v>
      </c>
      <c r="D5" s="120"/>
      <c r="E5" s="287"/>
      <c r="F5" s="288"/>
      <c r="G5" s="288"/>
      <c r="H5" s="289"/>
      <c r="I5" s="139"/>
      <c r="J5" s="120"/>
      <c r="K5" s="301"/>
      <c r="L5" s="302"/>
      <c r="M5" s="303"/>
      <c r="N5" s="120"/>
      <c r="O5" s="120"/>
      <c r="P5" s="120" t="s">
        <v>16</v>
      </c>
      <c r="Q5" s="142">
        <v>1</v>
      </c>
      <c r="R5" s="120"/>
      <c r="S5" s="121"/>
    </row>
    <row r="6" spans="1:19" ht="5.0999999999999996" customHeight="1" x14ac:dyDescent="0.25">
      <c r="A6" s="119"/>
      <c r="B6" s="120"/>
      <c r="C6" s="120"/>
      <c r="D6" s="120"/>
      <c r="E6" s="120"/>
      <c r="F6" s="120"/>
      <c r="G6" s="120"/>
      <c r="H6" s="120"/>
      <c r="I6" s="120"/>
      <c r="J6" s="120"/>
      <c r="K6" s="141"/>
      <c r="L6" s="141"/>
      <c r="M6" s="120"/>
      <c r="N6" s="120"/>
      <c r="O6" s="120"/>
      <c r="P6" s="120"/>
      <c r="Q6" s="142"/>
      <c r="R6" s="120"/>
      <c r="S6" s="121"/>
    </row>
    <row r="7" spans="1:19" ht="15" customHeight="1" x14ac:dyDescent="0.25">
      <c r="A7" s="119" t="s">
        <v>111</v>
      </c>
      <c r="B7" s="120"/>
      <c r="C7" s="120"/>
      <c r="D7" s="120"/>
      <c r="E7" s="283" t="s">
        <v>76</v>
      </c>
      <c r="F7" s="283"/>
      <c r="G7" s="283"/>
      <c r="H7" s="120"/>
      <c r="I7" s="120"/>
      <c r="J7" s="120"/>
      <c r="K7" s="139" t="s">
        <v>90</v>
      </c>
      <c r="L7" s="141"/>
      <c r="M7" s="120"/>
      <c r="N7" s="120"/>
      <c r="O7" s="120"/>
      <c r="P7" s="120"/>
      <c r="Q7" s="142"/>
      <c r="R7" s="120"/>
      <c r="S7" s="121"/>
    </row>
    <row r="8" spans="1:19" ht="20.100000000000001" customHeight="1" x14ac:dyDescent="0.25">
      <c r="A8" s="290"/>
      <c r="B8" s="216"/>
      <c r="C8" s="217"/>
      <c r="D8" s="120"/>
      <c r="E8" s="287"/>
      <c r="F8" s="288"/>
      <c r="G8" s="288"/>
      <c r="H8" s="289"/>
      <c r="I8" s="120"/>
      <c r="J8" s="120"/>
      <c r="K8" s="301"/>
      <c r="L8" s="302"/>
      <c r="M8" s="303"/>
      <c r="N8" s="120"/>
      <c r="O8" s="120"/>
      <c r="P8" s="120"/>
      <c r="Q8" s="142"/>
      <c r="R8" s="120"/>
      <c r="S8" s="121"/>
    </row>
    <row r="9" spans="1:19" ht="9.9499999999999993" customHeight="1" x14ac:dyDescent="0.25">
      <c r="A9" s="119"/>
      <c r="B9" s="120"/>
      <c r="C9" s="120"/>
      <c r="D9" s="120"/>
      <c r="E9" s="120"/>
      <c r="F9" s="120"/>
      <c r="G9" s="120"/>
      <c r="H9" s="120"/>
      <c r="I9" s="120"/>
      <c r="J9" s="120"/>
      <c r="K9" s="120"/>
      <c r="L9" s="120"/>
      <c r="M9" s="120"/>
      <c r="N9" s="120"/>
      <c r="O9" s="120"/>
      <c r="P9" s="120"/>
      <c r="Q9" s="142"/>
      <c r="R9" s="120"/>
      <c r="S9" s="121"/>
    </row>
    <row r="10" spans="1:19" ht="15" customHeight="1" x14ac:dyDescent="0.25">
      <c r="A10" s="297" t="s">
        <v>26</v>
      </c>
      <c r="B10" s="298"/>
      <c r="C10" s="298"/>
      <c r="D10" s="299"/>
      <c r="E10" s="294" t="s">
        <v>3</v>
      </c>
      <c r="F10" s="295"/>
      <c r="G10" s="296"/>
      <c r="H10" s="291" t="s">
        <v>24</v>
      </c>
      <c r="I10" s="292"/>
      <c r="J10" s="292"/>
      <c r="K10" s="293"/>
      <c r="L10" s="120"/>
      <c r="M10" s="120"/>
      <c r="N10" s="120"/>
      <c r="O10" s="120"/>
      <c r="P10" s="120"/>
      <c r="Q10" s="120"/>
      <c r="R10" s="120"/>
      <c r="S10" s="121"/>
    </row>
    <row r="11" spans="1:19" ht="15" customHeight="1" x14ac:dyDescent="0.25">
      <c r="A11" s="47" t="s">
        <v>1</v>
      </c>
      <c r="B11" s="37" t="s">
        <v>70</v>
      </c>
      <c r="C11" s="37" t="s">
        <v>71</v>
      </c>
      <c r="D11" s="38" t="s">
        <v>2</v>
      </c>
      <c r="E11" s="39" t="s">
        <v>4</v>
      </c>
      <c r="F11" s="40" t="s">
        <v>5</v>
      </c>
      <c r="G11" s="41" t="s">
        <v>6</v>
      </c>
      <c r="H11" s="42" t="s">
        <v>279</v>
      </c>
      <c r="I11" s="83" t="s">
        <v>27</v>
      </c>
      <c r="J11" s="43" t="s">
        <v>7</v>
      </c>
      <c r="K11" s="44" t="s">
        <v>8</v>
      </c>
      <c r="L11" s="120"/>
      <c r="M11" s="120"/>
      <c r="N11" s="120"/>
      <c r="O11" s="120"/>
      <c r="P11" s="120"/>
      <c r="Q11" s="120"/>
      <c r="R11" s="120"/>
      <c r="S11" s="121"/>
    </row>
    <row r="12" spans="1:19" x14ac:dyDescent="0.25">
      <c r="A12" s="48" t="str">
        <f>IF(A5="","",A5)</f>
        <v/>
      </c>
      <c r="B12" s="10"/>
      <c r="C12" s="11"/>
      <c r="D12" s="12">
        <f>C12-B12</f>
        <v>0</v>
      </c>
      <c r="E12" s="13"/>
      <c r="F12" s="14"/>
      <c r="G12" s="15"/>
      <c r="H12" s="84"/>
      <c r="I12" s="85"/>
      <c r="J12" s="91"/>
      <c r="K12" s="92"/>
      <c r="L12" s="120"/>
      <c r="M12" s="120"/>
      <c r="N12" s="120"/>
      <c r="O12" s="135" t="s">
        <v>10</v>
      </c>
      <c r="P12" s="120" t="s">
        <v>17</v>
      </c>
      <c r="Q12" s="120" t="s">
        <v>22</v>
      </c>
      <c r="R12" s="120"/>
      <c r="S12" s="121"/>
    </row>
    <row r="13" spans="1:19" x14ac:dyDescent="0.25">
      <c r="A13" s="49" t="str">
        <f>IF($C$5&gt;=2,$A$5+1,"")</f>
        <v/>
      </c>
      <c r="B13" s="17"/>
      <c r="C13" s="18"/>
      <c r="D13" s="19">
        <f>IF($C$5&gt;=3,$Q$5,C13-B13)</f>
        <v>0</v>
      </c>
      <c r="E13" s="20"/>
      <c r="F13" s="21"/>
      <c r="G13" s="22"/>
      <c r="H13" s="86"/>
      <c r="I13" s="87"/>
      <c r="J13" s="93"/>
      <c r="K13" s="94"/>
      <c r="L13" s="120"/>
      <c r="M13" s="120"/>
      <c r="N13" s="120" t="s">
        <v>4</v>
      </c>
      <c r="O13" s="136">
        <v>2.37</v>
      </c>
      <c r="P13" s="120">
        <v>0.2</v>
      </c>
      <c r="Q13" s="120">
        <v>5.6</v>
      </c>
      <c r="R13" s="120">
        <v>24</v>
      </c>
      <c r="S13" s="121"/>
    </row>
    <row r="14" spans="1:19" x14ac:dyDescent="0.25">
      <c r="A14" s="49" t="str">
        <f>IF($C$5&gt;=3,$A$5+2,"")</f>
        <v/>
      </c>
      <c r="B14" s="24"/>
      <c r="C14" s="25"/>
      <c r="D14" s="19">
        <f>IF($C$5&gt;=4,$Q$5,C14-B14)</f>
        <v>0</v>
      </c>
      <c r="E14" s="20"/>
      <c r="F14" s="21"/>
      <c r="G14" s="22"/>
      <c r="H14" s="86"/>
      <c r="I14" s="87"/>
      <c r="J14" s="93"/>
      <c r="K14" s="94"/>
      <c r="L14" s="120"/>
      <c r="M14" s="120"/>
      <c r="N14" s="120" t="s">
        <v>5</v>
      </c>
      <c r="O14" s="136">
        <v>4.57</v>
      </c>
      <c r="P14" s="120">
        <v>0.4</v>
      </c>
      <c r="Q14" s="120">
        <v>11.2</v>
      </c>
      <c r="R14" s="120">
        <v>24</v>
      </c>
      <c r="S14" s="121"/>
    </row>
    <row r="15" spans="1:19" x14ac:dyDescent="0.25">
      <c r="A15" s="49" t="str">
        <f>IF($C$5&gt;=4,$A$5+3,"")</f>
        <v/>
      </c>
      <c r="B15" s="26"/>
      <c r="C15" s="18"/>
      <c r="D15" s="19">
        <f>IF($C$5&gt;=5,$Q$5,C15-B15)</f>
        <v>0</v>
      </c>
      <c r="E15" s="20"/>
      <c r="F15" s="21"/>
      <c r="G15" s="22"/>
      <c r="H15" s="86"/>
      <c r="I15" s="87"/>
      <c r="J15" s="93"/>
      <c r="K15" s="94"/>
      <c r="L15" s="120"/>
      <c r="M15" s="120"/>
      <c r="N15" s="120" t="s">
        <v>6</v>
      </c>
      <c r="O15" s="136">
        <v>4.57</v>
      </c>
      <c r="P15" s="120">
        <v>0.4</v>
      </c>
      <c r="Q15" s="120">
        <v>11.2</v>
      </c>
      <c r="R15" s="120">
        <v>24</v>
      </c>
      <c r="S15" s="121"/>
    </row>
    <row r="16" spans="1:19" x14ac:dyDescent="0.25">
      <c r="A16" s="49" t="str">
        <f>IF($C$5&gt;=5,$A$5+4,"")</f>
        <v/>
      </c>
      <c r="B16" s="17"/>
      <c r="C16" s="25"/>
      <c r="D16" s="19">
        <f>IF($C$5&gt;=6,$Q$5,C16-B16)</f>
        <v>0</v>
      </c>
      <c r="E16" s="20"/>
      <c r="F16" s="21"/>
      <c r="G16" s="22"/>
      <c r="H16" s="86"/>
      <c r="I16" s="87"/>
      <c r="J16" s="93"/>
      <c r="K16" s="94"/>
      <c r="L16" s="120"/>
      <c r="M16" s="120"/>
      <c r="N16" s="120"/>
      <c r="O16" s="120"/>
      <c r="P16" s="120" t="s">
        <v>13</v>
      </c>
      <c r="Q16" s="120"/>
      <c r="R16" s="120"/>
      <c r="S16" s="121"/>
    </row>
    <row r="17" spans="1:19" x14ac:dyDescent="0.25">
      <c r="A17" s="49" t="str">
        <f>IF($C$5&gt;=6,$A$5+5,"")</f>
        <v/>
      </c>
      <c r="B17" s="24"/>
      <c r="C17" s="25"/>
      <c r="D17" s="19">
        <f>IF($C$5&gt;=7,$Q$5,C17-B17)</f>
        <v>0</v>
      </c>
      <c r="E17" s="20"/>
      <c r="F17" s="21"/>
      <c r="G17" s="22"/>
      <c r="H17" s="86"/>
      <c r="I17" s="87"/>
      <c r="J17" s="93"/>
      <c r="K17" s="94"/>
      <c r="L17" s="120"/>
      <c r="M17" s="120"/>
      <c r="N17" s="120"/>
      <c r="O17" s="120"/>
      <c r="P17" s="120"/>
      <c r="Q17" s="120"/>
      <c r="R17" s="120"/>
      <c r="S17" s="121"/>
    </row>
    <row r="18" spans="1:19" x14ac:dyDescent="0.25">
      <c r="A18" s="49" t="str">
        <f>IF($C$5&gt;=7,$A$5+6,"")</f>
        <v/>
      </c>
      <c r="B18" s="24"/>
      <c r="C18" s="25"/>
      <c r="D18" s="19">
        <f>IF($C$5&gt;=8,$Q$5,C18-B18)</f>
        <v>0</v>
      </c>
      <c r="E18" s="20"/>
      <c r="F18" s="21"/>
      <c r="G18" s="22"/>
      <c r="H18" s="86"/>
      <c r="I18" s="87"/>
      <c r="J18" s="93"/>
      <c r="K18" s="94"/>
      <c r="L18" s="120"/>
      <c r="M18" s="120"/>
      <c r="N18" s="120"/>
      <c r="O18" s="120"/>
      <c r="P18" s="120"/>
      <c r="Q18" s="120"/>
      <c r="R18" s="120"/>
      <c r="S18" s="121"/>
    </row>
    <row r="19" spans="1:19" x14ac:dyDescent="0.25">
      <c r="A19" s="49" t="str">
        <f>IF($C$5&gt;=8,$A$5+7,"")</f>
        <v/>
      </c>
      <c r="B19" s="24"/>
      <c r="C19" s="25"/>
      <c r="D19" s="19">
        <f>IF($C$5&gt;=9,$Q$5,C19-B19)</f>
        <v>0</v>
      </c>
      <c r="E19" s="20"/>
      <c r="F19" s="21"/>
      <c r="G19" s="22"/>
      <c r="H19" s="86"/>
      <c r="I19" s="87"/>
      <c r="J19" s="93"/>
      <c r="K19" s="94"/>
      <c r="L19" s="120"/>
      <c r="M19" s="120"/>
      <c r="N19" s="137"/>
      <c r="O19" s="137">
        <v>14</v>
      </c>
      <c r="P19" s="120"/>
      <c r="Q19" s="120"/>
      <c r="R19" s="120"/>
      <c r="S19" s="121"/>
    </row>
    <row r="20" spans="1:19" x14ac:dyDescent="0.25">
      <c r="A20" s="49" t="str">
        <f>IF($C$5&gt;=9,$A$5+8,"")</f>
        <v/>
      </c>
      <c r="B20" s="26"/>
      <c r="C20" s="18"/>
      <c r="D20" s="19">
        <f>IF($C$5&gt;=10,$Q$5,C20-B20)</f>
        <v>0</v>
      </c>
      <c r="E20" s="20"/>
      <c r="F20" s="21"/>
      <c r="G20" s="22"/>
      <c r="H20" s="86"/>
      <c r="I20" s="87"/>
      <c r="J20" s="93"/>
      <c r="K20" s="94"/>
      <c r="L20" s="120"/>
      <c r="M20" s="120"/>
      <c r="N20" s="137"/>
      <c r="O20" s="137">
        <v>28</v>
      </c>
      <c r="P20" s="120"/>
      <c r="Q20" s="120"/>
      <c r="R20" s="120"/>
      <c r="S20" s="121"/>
    </row>
    <row r="21" spans="1:19" x14ac:dyDescent="0.25">
      <c r="A21" s="49" t="str">
        <f>IF($C$5&gt;=10,$A$5+9,"")</f>
        <v/>
      </c>
      <c r="B21" s="26"/>
      <c r="C21" s="25"/>
      <c r="D21" s="19">
        <f>IF($C$5&gt;=11,$Q$5,C21-B21)</f>
        <v>0</v>
      </c>
      <c r="E21" s="20"/>
      <c r="F21" s="21"/>
      <c r="G21" s="22"/>
      <c r="H21" s="86"/>
      <c r="I21" s="87"/>
      <c r="J21" s="93"/>
      <c r="K21" s="94"/>
      <c r="L21" s="120"/>
      <c r="M21" s="120"/>
      <c r="N21" s="120" t="s">
        <v>30</v>
      </c>
      <c r="O21" s="120"/>
      <c r="P21" s="120"/>
      <c r="Q21" s="120"/>
      <c r="R21" s="120"/>
      <c r="S21" s="121"/>
    </row>
    <row r="22" spans="1:19" x14ac:dyDescent="0.25">
      <c r="A22" s="49" t="str">
        <f>IF($C$5&gt;=11,$A$5+10,"")</f>
        <v/>
      </c>
      <c r="B22" s="17"/>
      <c r="C22" s="25"/>
      <c r="D22" s="19">
        <f>IF($C$5&gt;=12,$Q$5,C22-B22)</f>
        <v>0</v>
      </c>
      <c r="E22" s="20"/>
      <c r="F22" s="21"/>
      <c r="G22" s="22"/>
      <c r="H22" s="86"/>
      <c r="I22" s="87"/>
      <c r="J22" s="93"/>
      <c r="K22" s="94"/>
      <c r="L22" s="120"/>
      <c r="M22" s="120"/>
      <c r="N22" s="120" t="b">
        <f>AND(A5&lt;&gt;"",B12&lt;&gt;"",C12&lt;&gt;"",E12&lt;&gt;"",F12&lt;&gt;"",G12&lt;&gt;"")</f>
        <v>0</v>
      </c>
      <c r="O22" s="138" t="b">
        <f>IF(AND(N22=TRUE,N23=TRUE,N24=TRUE,N25=TRUE,N26=TRUE,N28=TRUE,N29=TRUE),TRUE,FALSE)</f>
        <v>0</v>
      </c>
      <c r="P22" s="120"/>
      <c r="Q22" s="120"/>
      <c r="R22" s="120"/>
      <c r="S22" s="121"/>
    </row>
    <row r="23" spans="1:19" x14ac:dyDescent="0.25">
      <c r="A23" s="49" t="str">
        <f>IF($C$5&gt;=12,$A$5+11,"")</f>
        <v/>
      </c>
      <c r="B23" s="26"/>
      <c r="C23" s="25"/>
      <c r="D23" s="19">
        <f>IF($C$5&gt;=13,$Q$5,C23-B23)</f>
        <v>0</v>
      </c>
      <c r="E23" s="27"/>
      <c r="F23" s="28"/>
      <c r="G23" s="29"/>
      <c r="H23" s="86"/>
      <c r="I23" s="87"/>
      <c r="J23" s="93"/>
      <c r="K23" s="94"/>
      <c r="L23" s="120"/>
      <c r="M23" s="120"/>
      <c r="N23" s="120" t="b">
        <f>IF(A13="",TRUE,AND(E13&lt;&gt;"",F13&lt;&gt;"",G13&lt;&gt;"",IF($C$5=2,AND(B13&lt;&gt;"",C13&lt;&gt;""),TRUE)))</f>
        <v>1</v>
      </c>
      <c r="O23" s="120"/>
      <c r="P23" s="120"/>
      <c r="Q23" s="120"/>
      <c r="R23" s="120"/>
      <c r="S23" s="121"/>
    </row>
    <row r="24" spans="1:19" x14ac:dyDescent="0.25">
      <c r="A24" s="49" t="str">
        <f>IF($C$5&gt;=13,$A$5+12,"")</f>
        <v/>
      </c>
      <c r="B24" s="26"/>
      <c r="C24" s="25"/>
      <c r="D24" s="19">
        <f>IF($C$5&gt;=14,$Q$5,C24-B24)</f>
        <v>0</v>
      </c>
      <c r="E24" s="27"/>
      <c r="F24" s="28"/>
      <c r="G24" s="29"/>
      <c r="H24" s="86"/>
      <c r="I24" s="87"/>
      <c r="J24" s="93"/>
      <c r="K24" s="94"/>
      <c r="L24" s="120"/>
      <c r="M24" s="120"/>
      <c r="N24" s="120" t="b">
        <f>IF(A14="",TRUE,AND(E14&lt;&gt;"",F14&lt;&gt;"",G14&lt;&gt;"",IF($C$5=3,AND(B14&lt;&gt;"",C14&lt;&gt;""),TRUE)))</f>
        <v>1</v>
      </c>
      <c r="O24" s="120"/>
      <c r="P24" s="120"/>
      <c r="Q24" s="120"/>
      <c r="R24" s="120"/>
      <c r="S24" s="121"/>
    </row>
    <row r="25" spans="1:19" x14ac:dyDescent="0.25">
      <c r="A25" s="50" t="str">
        <f>IF($C$5&gt;=14,$A$5+13,"")</f>
        <v/>
      </c>
      <c r="B25" s="30"/>
      <c r="C25" s="31"/>
      <c r="D25" s="32">
        <f>IF($C$5&gt;=15,$Q$5,C25-B25)</f>
        <v>0</v>
      </c>
      <c r="E25" s="33"/>
      <c r="F25" s="34"/>
      <c r="G25" s="35"/>
      <c r="H25" s="88"/>
      <c r="I25" s="89"/>
      <c r="J25" s="95"/>
      <c r="K25" s="96"/>
      <c r="L25" s="120"/>
      <c r="M25" s="120"/>
      <c r="N25" s="120" t="b">
        <f>IF(A20="",TRUE,AND(E20&lt;&gt;"",F20&lt;&gt;"",G20&lt;&gt;"",IF($C$5=4,AND(B20&lt;&gt;"",C20&lt;&gt;""),TRUE)))</f>
        <v>1</v>
      </c>
      <c r="O25" s="120"/>
      <c r="P25" s="120"/>
      <c r="Q25" s="120"/>
      <c r="R25" s="120"/>
      <c r="S25" s="121"/>
    </row>
    <row r="26" spans="1:19" x14ac:dyDescent="0.25">
      <c r="A26" s="172"/>
      <c r="B26" s="120"/>
      <c r="C26" s="120"/>
      <c r="D26" s="120"/>
      <c r="E26" s="120"/>
      <c r="F26" s="120"/>
      <c r="G26" s="120"/>
      <c r="H26" s="120"/>
      <c r="I26" s="120"/>
      <c r="J26" s="141"/>
      <c r="K26" s="90" t="s">
        <v>359</v>
      </c>
      <c r="L26" s="120"/>
      <c r="M26" s="120"/>
      <c r="N26" s="120" t="b">
        <f>IF(A21="",TRUE,AND(E21&lt;&gt;"",F21&lt;&gt;"",G21&lt;&gt;"",IF($C$5=5,AND(B21&lt;&gt;"",C21&lt;&gt;""),TRUE)))</f>
        <v>1</v>
      </c>
      <c r="O26" s="120"/>
      <c r="P26" s="120"/>
      <c r="Q26" s="120"/>
      <c r="R26" s="120"/>
      <c r="S26" s="121"/>
    </row>
    <row r="27" spans="1:19" x14ac:dyDescent="0.25">
      <c r="A27" s="300" t="s">
        <v>25</v>
      </c>
      <c r="B27" s="292"/>
      <c r="C27" s="292"/>
      <c r="D27" s="292"/>
      <c r="E27" s="292"/>
      <c r="F27" s="293"/>
      <c r="G27" s="141"/>
      <c r="H27" s="141"/>
      <c r="I27" s="141"/>
      <c r="J27" s="141"/>
      <c r="K27" s="141"/>
      <c r="L27" s="120"/>
      <c r="M27" s="120"/>
      <c r="N27" s="120"/>
      <c r="O27" s="120"/>
      <c r="P27" s="120"/>
      <c r="Q27" s="120"/>
      <c r="R27" s="120"/>
      <c r="S27" s="121"/>
    </row>
    <row r="28" spans="1:19" ht="38.25" x14ac:dyDescent="0.25">
      <c r="A28" s="51" t="s">
        <v>28</v>
      </c>
      <c r="B28" s="4" t="s">
        <v>23</v>
      </c>
      <c r="C28" s="5" t="s">
        <v>77</v>
      </c>
      <c r="D28" s="6" t="s">
        <v>29</v>
      </c>
      <c r="E28" s="4" t="s">
        <v>51</v>
      </c>
      <c r="F28" s="5" t="s">
        <v>18</v>
      </c>
      <c r="G28" s="173"/>
      <c r="H28" s="120"/>
      <c r="I28" s="120"/>
      <c r="J28" s="141"/>
      <c r="K28" s="141"/>
      <c r="L28" s="120"/>
      <c r="M28" s="120"/>
      <c r="N28" s="120" t="b">
        <f>IF(A22="",TRUE,AND(E22&lt;&gt;"",F22&lt;&gt;"",G22&lt;&gt;"",IF($C$5=6,AND(B22&lt;&gt;"",C22&lt;&gt;""),TRUE)))</f>
        <v>1</v>
      </c>
      <c r="O28" s="120"/>
      <c r="P28" s="120"/>
      <c r="Q28" s="120"/>
      <c r="R28" s="120"/>
      <c r="S28" s="121"/>
    </row>
    <row r="29" spans="1:19" x14ac:dyDescent="0.25">
      <c r="A29" s="57" t="str">
        <f>A12</f>
        <v/>
      </c>
      <c r="B29" s="58"/>
      <c r="C29" s="59"/>
      <c r="D29" s="59"/>
      <c r="E29" s="60"/>
      <c r="F29" s="16"/>
      <c r="G29" s="120"/>
      <c r="H29" s="120"/>
      <c r="I29" s="120"/>
      <c r="J29" s="120"/>
      <c r="K29" s="120"/>
      <c r="L29" s="120"/>
      <c r="M29" s="120"/>
      <c r="N29" s="120" t="b">
        <f>IF(A25="",TRUE,AND(E25&lt;&gt;"",F25&lt;&gt;"",G25&lt;&gt;"",IF($C$5=7,AND(B25&lt;&gt;"",C25&lt;&gt;""),TRUE)))</f>
        <v>1</v>
      </c>
      <c r="O29" s="120"/>
      <c r="P29" s="120"/>
      <c r="Q29" s="120"/>
      <c r="R29" s="120"/>
      <c r="S29" s="121"/>
    </row>
    <row r="30" spans="1:19" x14ac:dyDescent="0.25">
      <c r="A30" s="61" t="str">
        <f>A13</f>
        <v/>
      </c>
      <c r="B30" s="62"/>
      <c r="C30" s="63"/>
      <c r="D30" s="63"/>
      <c r="E30" s="64"/>
      <c r="F30" s="23"/>
      <c r="G30" s="120"/>
      <c r="H30" s="120"/>
      <c r="I30" s="120"/>
      <c r="J30" s="120"/>
      <c r="K30" s="120"/>
      <c r="L30" s="120"/>
      <c r="M30" s="120"/>
      <c r="N30" s="120"/>
      <c r="O30" s="120"/>
      <c r="P30" s="120"/>
      <c r="Q30" s="120"/>
      <c r="R30" s="120"/>
      <c r="S30" s="121"/>
    </row>
    <row r="31" spans="1:19" ht="15" customHeight="1" x14ac:dyDescent="0.25">
      <c r="A31" s="61" t="str">
        <f t="shared" ref="A31:A42" si="0">A14</f>
        <v/>
      </c>
      <c r="B31" s="62"/>
      <c r="C31" s="63"/>
      <c r="D31" s="63"/>
      <c r="E31" s="64"/>
      <c r="F31" s="23"/>
      <c r="G31" s="174"/>
      <c r="H31" s="141"/>
      <c r="I31" s="141"/>
      <c r="J31" s="120"/>
      <c r="K31" s="120"/>
      <c r="L31" s="120"/>
      <c r="M31" s="120"/>
      <c r="N31" s="120"/>
      <c r="O31" s="120"/>
      <c r="P31" s="120"/>
      <c r="Q31" s="120"/>
      <c r="R31" s="120"/>
      <c r="S31" s="121"/>
    </row>
    <row r="32" spans="1:19" ht="15" customHeight="1" x14ac:dyDescent="0.25">
      <c r="A32" s="61" t="str">
        <f t="shared" si="0"/>
        <v/>
      </c>
      <c r="B32" s="62"/>
      <c r="C32" s="63"/>
      <c r="D32" s="63"/>
      <c r="E32" s="64"/>
      <c r="F32" s="23"/>
      <c r="G32" s="285"/>
      <c r="H32" s="286"/>
      <c r="I32" s="175"/>
      <c r="J32" s="120"/>
      <c r="K32" s="120"/>
      <c r="L32" s="120"/>
      <c r="M32" s="120"/>
      <c r="N32" s="120" t="s">
        <v>14</v>
      </c>
      <c r="O32" s="120"/>
      <c r="P32" s="120"/>
      <c r="Q32" s="120"/>
      <c r="R32" s="120"/>
      <c r="S32" s="121"/>
    </row>
    <row r="33" spans="1:20" ht="15" customHeight="1" x14ac:dyDescent="0.25">
      <c r="A33" s="61" t="str">
        <f t="shared" si="0"/>
        <v/>
      </c>
      <c r="B33" s="62"/>
      <c r="C33" s="63"/>
      <c r="D33" s="63"/>
      <c r="E33" s="64"/>
      <c r="F33" s="23"/>
      <c r="G33" s="285"/>
      <c r="H33" s="286"/>
      <c r="I33" s="175"/>
      <c r="J33" s="120"/>
      <c r="K33" s="120"/>
      <c r="L33" s="120"/>
      <c r="M33" s="120"/>
      <c r="N33" s="120" t="s">
        <v>2</v>
      </c>
      <c r="O33" s="120" t="s">
        <v>15</v>
      </c>
      <c r="P33" s="120"/>
      <c r="Q33" s="120"/>
      <c r="R33" s="120"/>
      <c r="S33" s="121"/>
      <c r="T33" s="2"/>
    </row>
    <row r="34" spans="1:20" ht="15.75" x14ac:dyDescent="0.25">
      <c r="A34" s="61" t="str">
        <f t="shared" si="0"/>
        <v/>
      </c>
      <c r="B34" s="62"/>
      <c r="C34" s="63"/>
      <c r="D34" s="63"/>
      <c r="E34" s="64"/>
      <c r="F34" s="23"/>
      <c r="G34" s="285"/>
      <c r="H34" s="286"/>
      <c r="I34" s="175"/>
      <c r="J34" s="120"/>
      <c r="K34" s="120"/>
      <c r="L34" s="120"/>
      <c r="M34" s="120"/>
      <c r="N34" s="176">
        <v>1</v>
      </c>
      <c r="O34" s="177">
        <v>1440</v>
      </c>
      <c r="P34" s="178">
        <v>24</v>
      </c>
      <c r="Q34" s="120"/>
      <c r="R34" s="120"/>
      <c r="S34" s="121"/>
      <c r="T34" s="2"/>
    </row>
    <row r="35" spans="1:20" ht="15.75" x14ac:dyDescent="0.25">
      <c r="A35" s="61" t="str">
        <f>A18</f>
        <v/>
      </c>
      <c r="B35" s="62"/>
      <c r="C35" s="63"/>
      <c r="D35" s="63"/>
      <c r="E35" s="64"/>
      <c r="F35" s="23"/>
      <c r="G35" s="179"/>
      <c r="H35" s="179"/>
      <c r="I35" s="179"/>
      <c r="J35" s="120"/>
      <c r="K35" s="120"/>
      <c r="L35" s="120"/>
      <c r="M35" s="120"/>
      <c r="N35" s="140">
        <v>0.58402777777777781</v>
      </c>
      <c r="O35" s="177">
        <v>840.6</v>
      </c>
      <c r="P35" s="178">
        <v>12</v>
      </c>
      <c r="Q35" s="120"/>
      <c r="R35" s="120"/>
      <c r="S35" s="121"/>
    </row>
    <row r="36" spans="1:20" ht="15" customHeight="1" x14ac:dyDescent="0.25">
      <c r="A36" s="61" t="str">
        <f t="shared" si="0"/>
        <v/>
      </c>
      <c r="B36" s="62"/>
      <c r="C36" s="63"/>
      <c r="D36" s="63"/>
      <c r="E36" s="64"/>
      <c r="F36" s="23"/>
      <c r="G36" s="179"/>
      <c r="H36" s="284"/>
      <c r="I36" s="180"/>
      <c r="J36" s="120"/>
      <c r="K36" s="120"/>
      <c r="L36" s="120"/>
      <c r="M36" s="120"/>
      <c r="N36" s="140">
        <v>0.33402777777777781</v>
      </c>
      <c r="O36" s="177">
        <v>480.6</v>
      </c>
      <c r="P36" s="178">
        <v>6</v>
      </c>
      <c r="Q36" s="120"/>
      <c r="R36" s="120"/>
      <c r="S36" s="121"/>
    </row>
    <row r="37" spans="1:20" ht="15" customHeight="1" x14ac:dyDescent="0.25">
      <c r="A37" s="61" t="str">
        <f>A20</f>
        <v/>
      </c>
      <c r="B37" s="62"/>
      <c r="C37" s="63"/>
      <c r="D37" s="63"/>
      <c r="E37" s="64"/>
      <c r="F37" s="23"/>
      <c r="G37" s="179"/>
      <c r="H37" s="284"/>
      <c r="I37" s="180"/>
      <c r="J37" s="120"/>
      <c r="K37" s="120"/>
      <c r="L37" s="120"/>
      <c r="M37" s="120"/>
      <c r="N37" s="120" t="s">
        <v>19</v>
      </c>
      <c r="O37" s="120"/>
      <c r="P37" s="120"/>
      <c r="Q37" s="120"/>
      <c r="R37" s="120"/>
      <c r="S37" s="121"/>
    </row>
    <row r="38" spans="1:20" ht="15.75" x14ac:dyDescent="0.25">
      <c r="A38" s="61" t="str">
        <f t="shared" si="0"/>
        <v/>
      </c>
      <c r="B38" s="62"/>
      <c r="C38" s="63"/>
      <c r="D38" s="63"/>
      <c r="E38" s="64"/>
      <c r="F38" s="23"/>
      <c r="G38" s="179"/>
      <c r="H38" s="284"/>
      <c r="I38" s="180"/>
      <c r="J38" s="120"/>
      <c r="K38" s="120"/>
      <c r="L38" s="120"/>
      <c r="M38" s="120"/>
      <c r="N38" s="120" t="s">
        <v>20</v>
      </c>
      <c r="O38" s="120">
        <v>1</v>
      </c>
      <c r="P38" s="120"/>
      <c r="Q38" s="120"/>
      <c r="R38" s="120"/>
      <c r="S38" s="121"/>
    </row>
    <row r="39" spans="1:20" x14ac:dyDescent="0.25">
      <c r="A39" s="61" t="str">
        <f t="shared" si="0"/>
        <v/>
      </c>
      <c r="B39" s="62"/>
      <c r="C39" s="63"/>
      <c r="D39" s="63"/>
      <c r="E39" s="64"/>
      <c r="F39" s="23"/>
      <c r="G39" s="120"/>
      <c r="H39" s="120"/>
      <c r="I39" s="120"/>
      <c r="J39" s="120"/>
      <c r="K39" s="120"/>
      <c r="L39" s="120"/>
      <c r="M39" s="120"/>
      <c r="N39" s="120" t="s">
        <v>21</v>
      </c>
      <c r="O39" s="120">
        <v>0</v>
      </c>
      <c r="P39" s="120"/>
      <c r="Q39" s="120"/>
      <c r="R39" s="120"/>
      <c r="S39" s="121"/>
    </row>
    <row r="40" spans="1:20" x14ac:dyDescent="0.25">
      <c r="A40" s="61" t="str">
        <f t="shared" si="0"/>
        <v/>
      </c>
      <c r="B40" s="62"/>
      <c r="C40" s="63"/>
      <c r="D40" s="63"/>
      <c r="E40" s="64"/>
      <c r="F40" s="23"/>
      <c r="G40" s="120"/>
      <c r="H40" s="120"/>
      <c r="I40" s="120"/>
      <c r="J40" s="120"/>
      <c r="K40" s="120"/>
      <c r="L40" s="120"/>
      <c r="M40" s="120"/>
      <c r="N40" s="120"/>
      <c r="O40" s="120"/>
      <c r="P40" s="120"/>
      <c r="Q40" s="120"/>
      <c r="R40" s="120"/>
      <c r="S40" s="121"/>
    </row>
    <row r="41" spans="1:20" x14ac:dyDescent="0.25">
      <c r="A41" s="61" t="str">
        <f t="shared" si="0"/>
        <v/>
      </c>
      <c r="B41" s="62"/>
      <c r="C41" s="63"/>
      <c r="D41" s="63"/>
      <c r="E41" s="64"/>
      <c r="F41" s="23"/>
      <c r="G41" s="120"/>
      <c r="H41" s="120"/>
      <c r="I41" s="120"/>
      <c r="J41" s="120"/>
      <c r="K41" s="120"/>
      <c r="L41" s="120"/>
      <c r="M41" s="120"/>
      <c r="N41" s="120"/>
      <c r="O41" s="120"/>
      <c r="P41" s="120"/>
      <c r="Q41" s="120"/>
      <c r="R41" s="120"/>
      <c r="S41" s="121"/>
    </row>
    <row r="42" spans="1:20" x14ac:dyDescent="0.25">
      <c r="A42" s="65" t="str">
        <f t="shared" si="0"/>
        <v/>
      </c>
      <c r="B42" s="66"/>
      <c r="C42" s="67"/>
      <c r="D42" s="67"/>
      <c r="E42" s="68"/>
      <c r="F42" s="36"/>
      <c r="G42" s="120"/>
      <c r="H42" s="120"/>
      <c r="I42" s="120"/>
      <c r="J42" s="120"/>
      <c r="K42" s="120"/>
      <c r="L42" s="120"/>
      <c r="M42" s="120"/>
      <c r="N42" s="120"/>
      <c r="O42" s="120"/>
      <c r="P42" s="120"/>
      <c r="Q42" s="120"/>
      <c r="R42" s="120"/>
      <c r="S42" s="121"/>
    </row>
    <row r="43" spans="1:20" x14ac:dyDescent="0.25">
      <c r="A43" s="182"/>
      <c r="B43" s="181"/>
      <c r="C43" s="183"/>
      <c r="D43" s="183"/>
      <c r="E43" s="183"/>
      <c r="F43" s="90" t="s">
        <v>359</v>
      </c>
      <c r="G43" s="120"/>
      <c r="H43" s="120"/>
      <c r="I43" s="120"/>
      <c r="J43" s="120"/>
      <c r="K43" s="120"/>
      <c r="L43" s="120"/>
      <c r="M43" s="120"/>
      <c r="N43" s="120"/>
      <c r="O43" s="120"/>
      <c r="P43" s="120"/>
      <c r="Q43" s="120"/>
      <c r="R43" s="120"/>
      <c r="S43" s="121"/>
    </row>
    <row r="44" spans="1:20" ht="9.9499999999999993" customHeight="1" x14ac:dyDescent="0.25">
      <c r="A44" s="182"/>
      <c r="B44" s="181"/>
      <c r="C44" s="183"/>
      <c r="D44" s="183"/>
      <c r="E44" s="183"/>
      <c r="F44" s="183"/>
      <c r="G44" s="181"/>
      <c r="H44" s="120"/>
      <c r="I44" s="120"/>
      <c r="J44" s="120"/>
      <c r="K44" s="120"/>
      <c r="L44" s="120"/>
      <c r="M44" s="120"/>
      <c r="N44" s="120"/>
      <c r="O44" s="120"/>
      <c r="P44" s="120"/>
      <c r="Q44" s="120"/>
      <c r="R44" s="120"/>
      <c r="S44" s="121"/>
    </row>
    <row r="45" spans="1:20" x14ac:dyDescent="0.25">
      <c r="A45" s="184"/>
      <c r="B45" s="185"/>
      <c r="C45" s="185" t="s">
        <v>56</v>
      </c>
      <c r="D45" s="77">
        <f>IF(IF(D12=$N$36,0,K12-F29)&lt;0,0,IF(D12=$N$36,0,K12-F29))+IF(IF(D13=$N$36,0,K13-F30)&lt;0,0,IF(D13=$N$36,0,K13-F30))+IF(IF(D14=$N$36,0,K14-F31)&lt;0,0,IF(D14=$N$36,0,K14-F31))+IF(IF(D15=$N$36,0,K15-F32)&lt;0,0,IF(D15=$N$36,0,K15-F32))+IF(IF(D16=$N$36,0,K16-F33)&lt;0,0,IF(D16=$N$36,0,K16-F33))+IF(IF(D17=$N$36,0,K17-F34)&lt;0,0,IF(D17=$N$36,0,K17-F34))+IF(IF(D18=$N$36,0,K18-F35)&lt;0,0,IF(D18=$N$36,0,K18-F35))+IF(IF(D19=$N$36,0,K19-F36)&lt;0,0,IF(D19=$N$36,0,K19-F36))+IF(IF(D20=$N$36,0,K20-F37)&lt;0,0,IF(D20=$N$36,0,K20-F37))+IF(IF(D21=$N$36,0,K21-F38)&lt;0,0,IF(D21=$N$36,0,K21-F38))+IF(IF(D22=$N$36,0,K22-F39)&lt;0,0,IF(D200=$N$36,0,K22-F39))+IF(IF(D23=$N$36,0,K23-F40)&lt;0,0,IF(D23=$N$36,0,K23-F40))+IF(IF(D24=$N$36,0,K24-F41)&lt;0,0,IF(D24=$N$36,0,K24-F41))+IF(IF(D25=$N$36,0,K25-F42)&lt;0,0,IF(D25=$N$36,0,K25-F42))</f>
        <v>0</v>
      </c>
      <c r="E45" s="190" t="s">
        <v>112</v>
      </c>
      <c r="F45" s="123"/>
      <c r="G45" s="181"/>
      <c r="H45" s="120"/>
      <c r="I45" s="120"/>
      <c r="J45" s="191" t="s">
        <v>54</v>
      </c>
      <c r="K45" s="97" t="s">
        <v>359</v>
      </c>
      <c r="L45" s="120"/>
      <c r="M45" s="120"/>
      <c r="N45" s="120"/>
      <c r="O45" s="120"/>
      <c r="P45" s="120"/>
      <c r="Q45" s="120"/>
      <c r="R45" s="120"/>
      <c r="S45" s="121"/>
    </row>
    <row r="46" spans="1:20" x14ac:dyDescent="0.25">
      <c r="A46" s="184"/>
      <c r="B46" s="185"/>
      <c r="C46" s="185" t="s">
        <v>66</v>
      </c>
      <c r="D46" s="77">
        <f>IF(AND(D12=N36,B29=0),K12,0)</f>
        <v>0</v>
      </c>
      <c r="E46" s="190" t="s">
        <v>113</v>
      </c>
      <c r="F46" s="123"/>
      <c r="G46" s="181"/>
      <c r="H46" s="120"/>
      <c r="I46" s="120"/>
      <c r="J46" s="138"/>
      <c r="K46" s="138"/>
      <c r="L46" s="138"/>
      <c r="M46" s="120"/>
      <c r="N46" s="120"/>
      <c r="O46" s="120"/>
      <c r="P46" s="120"/>
      <c r="Q46" s="120"/>
      <c r="R46" s="120"/>
      <c r="S46" s="121"/>
    </row>
    <row r="47" spans="1:20" x14ac:dyDescent="0.25">
      <c r="A47" s="184"/>
      <c r="B47" s="185"/>
      <c r="C47" s="185" t="s">
        <v>67</v>
      </c>
      <c r="D47" s="78">
        <f>IF(AND(D12=N36,B29=0),F29,0)-D46</f>
        <v>0</v>
      </c>
      <c r="E47" s="190" t="s">
        <v>114</v>
      </c>
      <c r="F47" s="123"/>
      <c r="G47" s="192"/>
      <c r="H47" s="120"/>
      <c r="I47" s="120"/>
      <c r="J47" s="138"/>
      <c r="K47" s="138"/>
      <c r="L47" s="138"/>
      <c r="M47" s="120"/>
      <c r="N47" s="120"/>
      <c r="O47" s="120"/>
      <c r="P47" s="120" t="s">
        <v>57</v>
      </c>
      <c r="Q47" s="193"/>
      <c r="R47" s="120"/>
      <c r="S47" s="121"/>
    </row>
    <row r="48" spans="1:20" x14ac:dyDescent="0.25">
      <c r="A48" s="184"/>
      <c r="B48" s="185"/>
      <c r="C48" s="185" t="s">
        <v>64</v>
      </c>
      <c r="D48" s="78">
        <f>IF(D12&lt;=$N$36,0,(IF(D12=$N$36,0,IF(D12&gt;$N$36,F29))))+IF(D13&lt;=$N$36,0,(IF(D13=$N$36,0,IF(D13&gt;$N$36,F30))))+IF(D14&lt;=$N$36,0,(IF(D14=$N$36,0,IF(D14&gt;$N$36,F31))))+IF(D15&lt;=$N$36,0,(IF(D15=$N$36,0,IF(D15&gt;$N$36,F32))))+IF(D16&lt;=$N$36,0,(IF(D16=$N$36,0,IF(D16&gt;$N$36,F33))))+IF(D17&lt;=$N$36,0,(IF(D17=$N$36,0,IF(D17&gt;$N$36,F34))))+IF(D18&lt;=$N$36,0,(IF(D18=$N$36,0,IF(D18&gt;$N$36,F35))))+IF(D19&lt;=$N$36,0,(IF(D19=$N$36,0,IF(D19&gt;$N$36,F36))))+IF(D20&lt;=$N$36,0,(IF(D20=$N$36,0,IF(D20&gt;$N$36,F37))))+IF(D21&lt;=$N$36,0,(IF(D21=$N$36,0,IF(D21&gt;$N$36,F38))))+IF(D22&lt;=$N$36,0,(IF(D22=$N$36,0,IF(D22&gt;$N$36,F39))))+IF(D23&lt;=$N$36,0,(IF(D23=$N$36,0,IF(D23&gt;$N$36,F40))))+IF(D24&lt;=$N$36,0,(IF(D24=$N$36,0,IF(D24&gt;$N$36,F41))))+IF(D25&lt;=$N$36,0,(IF(D25=$N$36,0,IF(D25&gt;$N$36,F42))))</f>
        <v>0</v>
      </c>
      <c r="E48" s="190" t="s">
        <v>115</v>
      </c>
      <c r="F48" s="123"/>
      <c r="G48" s="181"/>
      <c r="H48" s="120"/>
      <c r="I48" s="120"/>
      <c r="J48" s="120"/>
      <c r="K48" s="120"/>
      <c r="L48" s="120"/>
      <c r="M48" s="120"/>
      <c r="N48" s="120"/>
      <c r="O48" s="120"/>
      <c r="P48" s="120" t="s">
        <v>58</v>
      </c>
      <c r="Q48" s="120"/>
      <c r="R48" s="120"/>
      <c r="S48" s="121"/>
    </row>
    <row r="49" spans="1:19" ht="15" customHeight="1" x14ac:dyDescent="0.25">
      <c r="A49" s="184"/>
      <c r="B49" s="185"/>
      <c r="C49" s="186" t="s">
        <v>65</v>
      </c>
      <c r="D49" s="77">
        <f>IF(D12&gt;=$N$36,0,IF(D12=$N$36,0,IF(D12&lt;$N$36,F29)))+IF(D13&gt;=$N$36,0,IF(D13=$N$36,0,IF(D13&lt;$N$36,F30)))+IF(D14&gt;=$N$36,0,IF(D14=$N$36,0,IF(D14&lt;$N$36,F31)))+IF(D15&gt;=$N$36,0,IF(D15=$N$36,0,IF(D15&lt;$N$36,F32)))+IF(D16&gt;=$N$36,0,IF(D16=$N$36,0,IF(D16&lt;$N$36,F33)))+IF(D17&gt;=$N$36,0,IF(D17=$N$36,0,IF(D17&lt;$N$36,F34)))+IF(D18&gt;=$N$36,0,IF(D18=$N$36,0,IF(D18&lt;$N$36,F35)))+IF(D19&gt;=$N$36,0,IF(D19=$N$36,0,IF(D19&lt;$N$36,F36)))+IF(D20&gt;=$N$36,0,IF(D20=$N$36,0,IF(D20&lt;$N$36,F37)))+IF(D21&gt;=$N$36,0,IF(D21=$N$36,0,IF(D21&lt;$N$36,F38)))+IF(D22&gt;=$N$36,0,IF(D22=$N$36,0,IF(D22&lt;$N$36,F39)))+IF(D23&gt;=$N$36,0,IF(D23=$N$36,0,IF(D23&lt;$N$36,F40)))+IF(D24&gt;=$N$36,0,IF(D24=$N$36,0,IF(D24&lt;$N$36,F41)))+IF(D25&gt;=$N$36,0,IF(D25=$N$36,0,IF(D25&lt;$N$36,F42)))</f>
        <v>0</v>
      </c>
      <c r="E49" s="190" t="s">
        <v>114</v>
      </c>
      <c r="F49" s="123"/>
      <c r="G49" s="181"/>
      <c r="H49" s="120"/>
      <c r="I49" s="120"/>
      <c r="J49" s="120"/>
      <c r="K49" s="120"/>
      <c r="L49" s="120"/>
      <c r="M49" s="120"/>
      <c r="N49" s="120"/>
      <c r="O49" s="120"/>
      <c r="P49" s="120" t="s">
        <v>59</v>
      </c>
      <c r="Q49" s="120"/>
      <c r="R49" s="120"/>
      <c r="S49" s="121"/>
    </row>
    <row r="50" spans="1:19" ht="15" customHeight="1" x14ac:dyDescent="0.25">
      <c r="A50" s="280" t="s">
        <v>100</v>
      </c>
      <c r="B50" s="281"/>
      <c r="C50" s="282"/>
      <c r="D50" s="69">
        <f>IF(SUM(E12:G25)&lt;&gt;0,"0,00 €", )</f>
        <v>0</v>
      </c>
      <c r="E50" s="190" t="s">
        <v>116</v>
      </c>
      <c r="F50" s="123"/>
      <c r="G50" s="181"/>
      <c r="H50" s="120"/>
      <c r="I50" s="120"/>
      <c r="J50" s="120"/>
      <c r="K50" s="120"/>
      <c r="L50" s="120"/>
      <c r="M50" s="120"/>
      <c r="N50" s="120"/>
      <c r="O50" s="120"/>
      <c r="P50" s="120" t="s">
        <v>60</v>
      </c>
      <c r="Q50" s="120"/>
      <c r="R50" s="120"/>
      <c r="S50" s="121"/>
    </row>
    <row r="51" spans="1:19" ht="15" customHeight="1" x14ac:dyDescent="0.25">
      <c r="A51" s="280" t="s">
        <v>107</v>
      </c>
      <c r="B51" s="281"/>
      <c r="C51" s="281"/>
      <c r="D51" s="181"/>
      <c r="E51" s="181"/>
      <c r="F51" s="181"/>
      <c r="G51" s="181"/>
      <c r="H51" s="120"/>
      <c r="I51" s="120"/>
      <c r="J51" s="120"/>
      <c r="K51" s="120"/>
      <c r="L51" s="120"/>
      <c r="M51" s="120"/>
      <c r="N51" s="120"/>
      <c r="O51" s="120"/>
      <c r="P51" s="120" t="s">
        <v>61</v>
      </c>
      <c r="Q51" s="120"/>
      <c r="R51" s="120"/>
      <c r="S51" s="121"/>
    </row>
    <row r="52" spans="1:19" ht="15" customHeight="1" x14ac:dyDescent="0.25">
      <c r="A52" s="187"/>
      <c r="B52" s="120"/>
      <c r="C52" s="120"/>
      <c r="D52" s="120"/>
      <c r="E52" s="120"/>
      <c r="F52" s="120"/>
      <c r="G52" s="120"/>
      <c r="H52" s="120"/>
      <c r="I52" s="120"/>
      <c r="J52" s="120"/>
      <c r="K52" s="120"/>
      <c r="L52" s="120"/>
      <c r="M52" s="120"/>
      <c r="N52" s="120"/>
      <c r="O52" s="120"/>
      <c r="P52" s="120" t="s">
        <v>62</v>
      </c>
      <c r="Q52" s="120"/>
      <c r="R52" s="120"/>
      <c r="S52" s="121"/>
    </row>
    <row r="53" spans="1:19" x14ac:dyDescent="0.25">
      <c r="A53" s="188" t="s">
        <v>101</v>
      </c>
      <c r="B53" s="181"/>
      <c r="C53" s="181"/>
      <c r="D53" s="181"/>
      <c r="E53" s="181"/>
      <c r="F53" s="181"/>
      <c r="G53" s="181"/>
      <c r="H53" s="181"/>
      <c r="I53" s="181"/>
      <c r="J53" s="181"/>
      <c r="K53" s="181"/>
      <c r="L53" s="181"/>
      <c r="M53" s="181"/>
      <c r="N53" s="181"/>
      <c r="O53" s="181"/>
      <c r="P53" s="181" t="s">
        <v>63</v>
      </c>
      <c r="Q53" s="181"/>
      <c r="R53" s="181"/>
      <c r="S53" s="194"/>
    </row>
    <row r="54" spans="1:19" x14ac:dyDescent="0.25">
      <c r="A54" s="182" t="s">
        <v>119</v>
      </c>
      <c r="B54" s="181"/>
      <c r="C54" s="181"/>
      <c r="D54" s="181"/>
      <c r="E54" s="181"/>
      <c r="F54" s="181"/>
      <c r="G54" s="181"/>
      <c r="H54" s="181"/>
      <c r="I54" s="181"/>
      <c r="J54" s="181"/>
      <c r="K54" s="181"/>
      <c r="L54" s="181"/>
      <c r="M54" s="181"/>
      <c r="N54" s="181"/>
      <c r="O54" s="181"/>
      <c r="P54" s="181"/>
      <c r="Q54" s="181"/>
      <c r="R54" s="181"/>
      <c r="S54" s="194"/>
    </row>
    <row r="55" spans="1:19" ht="5.0999999999999996" customHeight="1" x14ac:dyDescent="0.25">
      <c r="A55" s="182"/>
      <c r="B55" s="181"/>
      <c r="C55" s="181"/>
      <c r="D55" s="181"/>
      <c r="E55" s="181"/>
      <c r="F55" s="181"/>
      <c r="G55" s="181"/>
      <c r="H55" s="181"/>
      <c r="I55" s="181"/>
      <c r="J55" s="181"/>
      <c r="K55" s="181"/>
      <c r="L55" s="181"/>
      <c r="M55" s="181"/>
      <c r="N55" s="181"/>
      <c r="O55" s="181"/>
      <c r="P55" s="181"/>
      <c r="Q55" s="181"/>
      <c r="R55" s="181"/>
      <c r="S55" s="194"/>
    </row>
    <row r="56" spans="1:19" x14ac:dyDescent="0.25">
      <c r="A56" s="280" t="s">
        <v>44</v>
      </c>
      <c r="B56" s="308"/>
      <c r="C56" s="309"/>
      <c r="D56" s="52"/>
      <c r="E56" s="181" t="s">
        <v>42</v>
      </c>
      <c r="F56" s="181"/>
      <c r="G56" s="181"/>
      <c r="H56" s="181"/>
      <c r="I56" s="181"/>
      <c r="J56" s="181"/>
      <c r="K56" s="181"/>
      <c r="L56" s="181"/>
      <c r="M56" s="181"/>
      <c r="N56" s="181"/>
      <c r="O56" s="181"/>
      <c r="P56" s="181" t="str">
        <f>CONCATENATE(P47,"+",P48,"+",P49,"+",P50,"+",P51,"+",P52,"+",P53)</f>
        <v>WENN(D8&gt;=$M$30;0;WENN(D8=$M$30;0;WENN(D8&lt;$M$30;F18)))+WENN(D9&gt;=$M$30;0;WENN(D9=$M$30;0;WENN(D9&lt;$M$30;F19)))+WENN(D10&gt;=$M$30;0;WENN(D10=$M$30;0;WENN(D10&lt;$M$30;F20)))+WENN(D11&gt;=$M$30;0;WENN(D11=$M$30;0;WENN(D11&lt;$M$30;F21)))+WENN(D12&gt;=$M$30;0;WENN(D12=$M$30;0;WENN(D12&lt;$M$30;F22)))+WENN(D13&gt;=$M$30;0;WENN(D13=$M$30;0;WENN(D13&lt;$M$30;F23)))+WENN(D14&gt;=$M$30;0;WENN(D14=$M$30;0;WENN(D14&lt;$M$30;F24)))</v>
      </c>
      <c r="Q56" s="181"/>
      <c r="R56" s="181"/>
      <c r="S56" s="194"/>
    </row>
    <row r="57" spans="1:19" ht="15" customHeight="1" x14ac:dyDescent="0.25">
      <c r="A57" s="280" t="s">
        <v>52</v>
      </c>
      <c r="B57" s="310"/>
      <c r="C57" s="311"/>
      <c r="D57" s="52"/>
      <c r="E57" s="181" t="s">
        <v>42</v>
      </c>
      <c r="F57" s="181"/>
      <c r="G57" s="181"/>
      <c r="H57" s="181"/>
      <c r="I57" s="181"/>
      <c r="J57" s="181"/>
      <c r="K57" s="53">
        <f>D56+D57</f>
        <v>0</v>
      </c>
      <c r="L57" s="181" t="s">
        <v>122</v>
      </c>
      <c r="M57" s="181"/>
      <c r="N57" s="181"/>
      <c r="O57" s="181"/>
      <c r="P57" s="181"/>
      <c r="Q57" s="181"/>
      <c r="R57" s="181"/>
      <c r="S57" s="194"/>
    </row>
    <row r="58" spans="1:19" x14ac:dyDescent="0.25">
      <c r="A58" s="189" t="s">
        <v>120</v>
      </c>
      <c r="B58" s="181"/>
      <c r="C58" s="181"/>
      <c r="D58" s="181"/>
      <c r="E58" s="181"/>
      <c r="F58" s="181"/>
      <c r="G58" s="181"/>
      <c r="H58" s="181"/>
      <c r="I58" s="181"/>
      <c r="J58" s="181"/>
      <c r="K58" s="198"/>
      <c r="L58" s="181"/>
      <c r="M58" s="181"/>
      <c r="N58" s="181"/>
      <c r="O58" s="181"/>
      <c r="P58" s="181"/>
      <c r="Q58" s="181"/>
      <c r="R58" s="181"/>
      <c r="S58" s="194"/>
    </row>
    <row r="59" spans="1:19" ht="15" customHeight="1" x14ac:dyDescent="0.25">
      <c r="A59" s="305"/>
      <c r="B59" s="306"/>
      <c r="C59" s="306"/>
      <c r="D59" s="306"/>
      <c r="E59" s="306"/>
      <c r="F59" s="306"/>
      <c r="G59" s="307"/>
      <c r="H59" s="181"/>
      <c r="I59" s="181"/>
      <c r="J59" s="181"/>
      <c r="K59" s="198"/>
      <c r="L59" s="181"/>
      <c r="M59" s="181"/>
      <c r="N59" s="181"/>
      <c r="O59" s="181"/>
      <c r="P59" s="181"/>
      <c r="Q59" s="181"/>
      <c r="R59" s="181"/>
      <c r="S59" s="194"/>
    </row>
    <row r="60" spans="1:19" ht="9.9499999999999993" customHeight="1" x14ac:dyDescent="0.25">
      <c r="A60" s="182"/>
      <c r="B60" s="181"/>
      <c r="C60" s="181"/>
      <c r="D60" s="181"/>
      <c r="E60" s="181"/>
      <c r="F60" s="181"/>
      <c r="G60" s="181"/>
      <c r="H60" s="181"/>
      <c r="I60" s="181"/>
      <c r="J60" s="181"/>
      <c r="K60" s="181"/>
      <c r="L60" s="181"/>
      <c r="M60" s="181"/>
      <c r="N60" s="181"/>
      <c r="O60" s="181"/>
      <c r="P60" s="181"/>
      <c r="Q60" s="181"/>
      <c r="R60" s="181"/>
      <c r="S60" s="194"/>
    </row>
    <row r="61" spans="1:19" x14ac:dyDescent="0.25">
      <c r="A61" s="188" t="s">
        <v>102</v>
      </c>
      <c r="B61" s="181"/>
      <c r="C61" s="181"/>
      <c r="D61" s="181"/>
      <c r="E61" s="181"/>
      <c r="F61" s="181"/>
      <c r="G61" s="181"/>
      <c r="H61" s="181"/>
      <c r="I61" s="181"/>
      <c r="J61" s="181"/>
      <c r="K61" s="181"/>
      <c r="L61" s="181"/>
      <c r="M61" s="181"/>
      <c r="N61" s="181"/>
      <c r="O61" s="181"/>
      <c r="P61" s="181"/>
      <c r="Q61" s="181"/>
      <c r="R61" s="181"/>
      <c r="S61" s="194"/>
    </row>
    <row r="62" spans="1:19" x14ac:dyDescent="0.25">
      <c r="A62" s="182" t="s">
        <v>103</v>
      </c>
      <c r="B62" s="181"/>
      <c r="C62" s="181"/>
      <c r="D62" s="181"/>
      <c r="E62" s="181"/>
      <c r="F62" s="181"/>
      <c r="G62" s="181"/>
      <c r="H62" s="181"/>
      <c r="I62" s="181"/>
      <c r="J62" s="181"/>
      <c r="K62" s="129"/>
      <c r="L62" s="181"/>
      <c r="M62" s="181"/>
      <c r="N62" s="181"/>
      <c r="O62" s="181"/>
      <c r="P62" s="181"/>
      <c r="Q62" s="181"/>
      <c r="R62" s="181"/>
      <c r="S62" s="194"/>
    </row>
    <row r="63" spans="1:19" ht="5.0999999999999996" customHeight="1" x14ac:dyDescent="0.25">
      <c r="A63" s="182"/>
      <c r="B63" s="181"/>
      <c r="C63" s="181"/>
      <c r="D63" s="181"/>
      <c r="E63" s="181"/>
      <c r="F63" s="181"/>
      <c r="G63" s="181"/>
      <c r="H63" s="181"/>
      <c r="I63" s="181"/>
      <c r="J63" s="181"/>
      <c r="K63" s="129"/>
      <c r="L63" s="181"/>
      <c r="M63" s="181"/>
      <c r="N63" s="181"/>
      <c r="O63" s="181"/>
      <c r="P63" s="181"/>
      <c r="Q63" s="181"/>
      <c r="R63" s="181"/>
      <c r="S63" s="194"/>
    </row>
    <row r="64" spans="1:19" x14ac:dyDescent="0.25">
      <c r="A64" s="280" t="s">
        <v>126</v>
      </c>
      <c r="B64" s="304"/>
      <c r="C64" s="304"/>
      <c r="D64" s="52"/>
      <c r="E64" s="181" t="s">
        <v>48</v>
      </c>
      <c r="F64" s="201">
        <v>0.35</v>
      </c>
      <c r="G64" s="181"/>
      <c r="H64" s="181"/>
      <c r="I64" s="181"/>
      <c r="J64" s="181"/>
      <c r="K64" s="54">
        <f>D64*F64</f>
        <v>0</v>
      </c>
      <c r="L64" s="181"/>
      <c r="M64" s="181"/>
      <c r="N64" s="181"/>
      <c r="O64" s="181"/>
      <c r="P64" s="181"/>
      <c r="Q64" s="181"/>
      <c r="R64" s="181"/>
      <c r="S64" s="194"/>
    </row>
    <row r="65" spans="1:19" x14ac:dyDescent="0.25">
      <c r="A65" s="280" t="s">
        <v>127</v>
      </c>
      <c r="B65" s="304"/>
      <c r="C65" s="304"/>
      <c r="D65" s="52"/>
      <c r="E65" s="181" t="s">
        <v>48</v>
      </c>
      <c r="F65" s="201">
        <v>0.3</v>
      </c>
      <c r="G65" s="181"/>
      <c r="H65" s="181"/>
      <c r="I65" s="181"/>
      <c r="J65" s="181"/>
      <c r="K65" s="54">
        <f>D65*F65</f>
        <v>0</v>
      </c>
      <c r="L65" s="181"/>
      <c r="M65" s="181"/>
      <c r="N65" s="181"/>
      <c r="O65" s="181"/>
      <c r="P65" s="181"/>
      <c r="Q65" s="181"/>
      <c r="R65" s="181"/>
      <c r="S65" s="194"/>
    </row>
    <row r="66" spans="1:19" x14ac:dyDescent="0.25">
      <c r="A66" s="280" t="s">
        <v>128</v>
      </c>
      <c r="B66" s="281"/>
      <c r="C66" s="281"/>
      <c r="D66" s="52"/>
      <c r="E66" s="181" t="s">
        <v>48</v>
      </c>
      <c r="F66" s="202">
        <v>0.25</v>
      </c>
      <c r="G66" s="181"/>
      <c r="H66" s="181"/>
      <c r="I66" s="181"/>
      <c r="J66" s="181"/>
      <c r="K66" s="54">
        <f>D66*F66</f>
        <v>0</v>
      </c>
      <c r="L66" s="181"/>
      <c r="M66" s="181"/>
      <c r="N66" s="181"/>
      <c r="O66" s="181"/>
      <c r="P66" s="181"/>
      <c r="Q66" s="181"/>
      <c r="R66" s="181"/>
      <c r="S66" s="194"/>
    </row>
    <row r="67" spans="1:19" ht="15" customHeight="1" x14ac:dyDescent="0.25">
      <c r="A67" s="315" t="s">
        <v>121</v>
      </c>
      <c r="B67" s="316"/>
      <c r="C67" s="316"/>
      <c r="D67" s="181"/>
      <c r="E67" s="181"/>
      <c r="F67" s="181"/>
      <c r="G67" s="181"/>
      <c r="H67" s="181"/>
      <c r="I67" s="181"/>
      <c r="J67" s="181"/>
      <c r="K67" s="53">
        <f>SUM(K64:K66)</f>
        <v>0</v>
      </c>
      <c r="L67" s="181" t="s">
        <v>123</v>
      </c>
      <c r="M67" s="181"/>
      <c r="N67" s="181"/>
      <c r="O67" s="181"/>
      <c r="P67" s="181"/>
      <c r="Q67" s="181"/>
      <c r="R67" s="181"/>
      <c r="S67" s="194"/>
    </row>
    <row r="68" spans="1:19" ht="15" customHeight="1" x14ac:dyDescent="0.25">
      <c r="A68" s="305"/>
      <c r="B68" s="306"/>
      <c r="C68" s="306"/>
      <c r="D68" s="306"/>
      <c r="E68" s="306"/>
      <c r="F68" s="306"/>
      <c r="G68" s="307"/>
      <c r="H68" s="181"/>
      <c r="I68" s="181"/>
      <c r="J68" s="181"/>
      <c r="K68" s="198"/>
      <c r="L68" s="181"/>
      <c r="M68" s="181"/>
      <c r="N68" s="181"/>
      <c r="O68" s="181"/>
      <c r="P68" s="181"/>
      <c r="Q68" s="181"/>
      <c r="R68" s="181"/>
      <c r="S68" s="194"/>
    </row>
    <row r="69" spans="1:19" ht="9.9499999999999993" customHeight="1" x14ac:dyDescent="0.25">
      <c r="A69" s="182"/>
      <c r="B69" s="181"/>
      <c r="C69" s="181"/>
      <c r="D69" s="181"/>
      <c r="E69" s="181"/>
      <c r="F69" s="181"/>
      <c r="G69" s="181"/>
      <c r="H69" s="181"/>
      <c r="I69" s="181"/>
      <c r="J69" s="181"/>
      <c r="K69" s="181"/>
      <c r="L69" s="181"/>
      <c r="M69" s="181"/>
      <c r="N69" s="181"/>
      <c r="O69" s="181"/>
      <c r="P69" s="181"/>
      <c r="Q69" s="181"/>
      <c r="R69" s="181"/>
      <c r="S69" s="194"/>
    </row>
    <row r="70" spans="1:19" x14ac:dyDescent="0.25">
      <c r="A70" s="188" t="s">
        <v>360</v>
      </c>
      <c r="B70" s="181"/>
      <c r="C70" s="181"/>
      <c r="D70" s="181"/>
      <c r="E70" s="181"/>
      <c r="F70" s="181"/>
      <c r="G70" s="181"/>
      <c r="H70" s="181"/>
      <c r="I70" s="181"/>
      <c r="J70" s="181"/>
      <c r="K70" s="181"/>
      <c r="L70" s="181"/>
      <c r="M70" s="181"/>
      <c r="N70" s="181"/>
      <c r="O70" s="181"/>
      <c r="P70" s="181"/>
      <c r="Q70" s="181"/>
      <c r="R70" s="181"/>
      <c r="S70" s="194"/>
    </row>
    <row r="71" spans="1:19" x14ac:dyDescent="0.25">
      <c r="A71" s="255" t="s">
        <v>429</v>
      </c>
      <c r="B71" s="278"/>
      <c r="C71" s="278"/>
      <c r="D71" s="278"/>
      <c r="E71" s="278"/>
      <c r="F71" s="201">
        <v>30</v>
      </c>
      <c r="G71" s="52"/>
      <c r="H71" s="181" t="s">
        <v>41</v>
      </c>
      <c r="I71" s="181"/>
      <c r="J71" s="181"/>
      <c r="K71" s="54">
        <f>F71*G71</f>
        <v>0</v>
      </c>
      <c r="L71" s="181"/>
      <c r="M71" s="181"/>
      <c r="N71" s="181"/>
      <c r="O71" s="181"/>
      <c r="P71" s="181"/>
      <c r="Q71" s="181"/>
      <c r="R71" s="181"/>
      <c r="S71" s="194"/>
    </row>
    <row r="72" spans="1:19" ht="12" customHeight="1" x14ac:dyDescent="0.25">
      <c r="A72" s="279"/>
      <c r="B72" s="278"/>
      <c r="C72" s="278"/>
      <c r="D72" s="278"/>
      <c r="E72" s="278"/>
      <c r="F72" s="123" t="s">
        <v>430</v>
      </c>
      <c r="G72" s="181"/>
      <c r="H72" s="181"/>
      <c r="I72" s="181"/>
      <c r="J72" s="181"/>
      <c r="K72" s="181"/>
      <c r="L72" s="181"/>
      <c r="M72" s="181"/>
      <c r="N72" s="181"/>
      <c r="O72" s="181"/>
      <c r="P72" s="181"/>
      <c r="Q72" s="181"/>
      <c r="R72" s="181"/>
      <c r="S72" s="194"/>
    </row>
    <row r="73" spans="1:19" ht="12" customHeight="1" x14ac:dyDescent="0.25">
      <c r="A73" s="257"/>
      <c r="B73" s="256"/>
      <c r="C73" s="256"/>
      <c r="D73" s="256"/>
      <c r="E73" s="256"/>
      <c r="F73" s="181"/>
      <c r="G73" s="181"/>
      <c r="H73" s="181"/>
      <c r="I73" s="181"/>
      <c r="J73" s="181"/>
      <c r="K73" s="181"/>
      <c r="L73" s="181"/>
      <c r="M73" s="181"/>
      <c r="N73" s="181"/>
      <c r="O73" s="181"/>
      <c r="P73" s="181"/>
      <c r="Q73" s="181"/>
      <c r="R73" s="181"/>
      <c r="S73" s="194"/>
    </row>
    <row r="74" spans="1:19" ht="12" customHeight="1" x14ac:dyDescent="0.25">
      <c r="A74" s="257"/>
      <c r="B74" s="256"/>
      <c r="C74" s="256"/>
      <c r="D74" s="256"/>
      <c r="E74" s="256"/>
      <c r="F74" s="181"/>
      <c r="G74" s="181"/>
      <c r="H74" s="181"/>
      <c r="I74" s="181"/>
      <c r="J74" s="181"/>
      <c r="K74" s="181"/>
      <c r="L74" s="181"/>
      <c r="M74" s="181"/>
      <c r="N74" s="181"/>
      <c r="O74" s="181"/>
      <c r="P74" s="181"/>
      <c r="Q74" s="181"/>
      <c r="R74" s="181"/>
      <c r="S74" s="194"/>
    </row>
    <row r="75" spans="1:19" ht="5.0999999999999996" customHeight="1" x14ac:dyDescent="0.25">
      <c r="A75" s="134"/>
      <c r="B75" s="133"/>
      <c r="C75" s="133"/>
      <c r="D75" s="133"/>
      <c r="E75" s="133"/>
      <c r="F75" s="181"/>
      <c r="G75" s="181"/>
      <c r="H75" s="181"/>
      <c r="I75" s="181"/>
      <c r="J75" s="181"/>
      <c r="K75" s="181"/>
      <c r="L75" s="181"/>
      <c r="M75" s="181"/>
      <c r="N75" s="181"/>
      <c r="O75" s="181"/>
      <c r="P75" s="181"/>
      <c r="Q75" s="181"/>
      <c r="R75" s="181"/>
      <c r="S75" s="194"/>
    </row>
    <row r="76" spans="1:19" ht="17.25" customHeight="1" x14ac:dyDescent="0.25">
      <c r="A76" s="317" t="s">
        <v>129</v>
      </c>
      <c r="B76" s="308"/>
      <c r="C76" s="308"/>
      <c r="D76" s="308"/>
      <c r="E76" s="308"/>
      <c r="F76" s="309"/>
      <c r="G76" s="52"/>
      <c r="H76" s="181" t="s">
        <v>42</v>
      </c>
      <c r="I76" s="181"/>
      <c r="J76" s="181"/>
      <c r="K76" s="54">
        <f>G76</f>
        <v>0</v>
      </c>
      <c r="L76" s="181"/>
      <c r="M76" s="181"/>
      <c r="N76" s="181"/>
      <c r="O76" s="181"/>
      <c r="P76" s="181"/>
      <c r="Q76" s="181"/>
      <c r="R76" s="181"/>
      <c r="S76" s="194"/>
    </row>
    <row r="77" spans="1:19" x14ac:dyDescent="0.25">
      <c r="A77" s="312" t="s">
        <v>118</v>
      </c>
      <c r="B77" s="313"/>
      <c r="C77" s="313"/>
      <c r="D77" s="313"/>
      <c r="E77" s="313"/>
      <c r="F77" s="313"/>
      <c r="G77" s="181"/>
      <c r="H77" s="181"/>
      <c r="I77" s="181"/>
      <c r="J77" s="181"/>
      <c r="K77" s="53">
        <f>SUM(K71:K76)</f>
        <v>0</v>
      </c>
      <c r="L77" s="181" t="s">
        <v>124</v>
      </c>
      <c r="M77" s="181"/>
      <c r="N77" s="181"/>
      <c r="O77" s="181"/>
      <c r="P77" s="181"/>
      <c r="Q77" s="181"/>
      <c r="R77" s="181"/>
      <c r="S77" s="194"/>
    </row>
    <row r="78" spans="1:19" x14ac:dyDescent="0.25">
      <c r="A78" s="314"/>
      <c r="B78" s="313"/>
      <c r="C78" s="313"/>
      <c r="D78" s="313"/>
      <c r="E78" s="313"/>
      <c r="F78" s="313"/>
      <c r="G78" s="181"/>
      <c r="H78" s="181"/>
      <c r="I78" s="181"/>
      <c r="J78" s="181"/>
      <c r="K78" s="181"/>
      <c r="L78" s="181"/>
      <c r="M78" s="181"/>
      <c r="N78" s="181"/>
      <c r="O78" s="181"/>
      <c r="P78" s="181"/>
      <c r="Q78" s="181"/>
      <c r="R78" s="181"/>
      <c r="S78" s="194"/>
    </row>
    <row r="79" spans="1:19" ht="15" customHeight="1" x14ac:dyDescent="0.25">
      <c r="A79" s="305"/>
      <c r="B79" s="306"/>
      <c r="C79" s="306"/>
      <c r="D79" s="306"/>
      <c r="E79" s="306"/>
      <c r="F79" s="306"/>
      <c r="G79" s="307"/>
      <c r="H79" s="181"/>
      <c r="I79" s="181"/>
      <c r="J79" s="181"/>
      <c r="K79" s="181"/>
      <c r="L79" s="181"/>
      <c r="M79" s="181"/>
      <c r="N79" s="181"/>
      <c r="O79" s="181"/>
      <c r="P79" s="181"/>
      <c r="Q79" s="181"/>
      <c r="R79" s="181"/>
      <c r="S79" s="194"/>
    </row>
    <row r="80" spans="1:19" ht="9.9499999999999993" customHeight="1" x14ac:dyDescent="0.25">
      <c r="A80" s="182"/>
      <c r="B80" s="181"/>
      <c r="C80" s="181"/>
      <c r="D80" s="181"/>
      <c r="E80" s="181"/>
      <c r="F80" s="181"/>
      <c r="G80" s="181"/>
      <c r="H80" s="181"/>
      <c r="I80" s="181"/>
      <c r="J80" s="181"/>
      <c r="K80" s="181"/>
      <c r="L80" s="181"/>
      <c r="M80" s="181"/>
      <c r="N80" s="181"/>
      <c r="O80" s="181"/>
      <c r="P80" s="181"/>
      <c r="Q80" s="181"/>
      <c r="R80" s="181"/>
      <c r="S80" s="194"/>
    </row>
    <row r="81" spans="1:19" ht="15.75" customHeight="1" x14ac:dyDescent="0.25">
      <c r="A81" s="188" t="s">
        <v>104</v>
      </c>
      <c r="B81" s="181"/>
      <c r="C81" s="181"/>
      <c r="D81" s="181"/>
      <c r="E81" s="181"/>
      <c r="F81" s="181"/>
      <c r="G81" s="181"/>
      <c r="H81" s="181"/>
      <c r="I81" s="181"/>
      <c r="J81" s="181"/>
      <c r="K81" s="181"/>
      <c r="L81" s="181"/>
      <c r="M81" s="181"/>
      <c r="N81" s="181"/>
      <c r="O81" s="181"/>
      <c r="P81" s="181"/>
      <c r="Q81" s="181"/>
      <c r="R81" s="181"/>
      <c r="S81" s="194"/>
    </row>
    <row r="82" spans="1:19" ht="15.75" customHeight="1" x14ac:dyDescent="0.25">
      <c r="A82" s="255" t="s">
        <v>108</v>
      </c>
      <c r="B82" s="278"/>
      <c r="C82" s="278"/>
      <c r="D82" s="278"/>
      <c r="E82" s="278"/>
      <c r="F82" s="181"/>
      <c r="G82" s="52"/>
      <c r="H82" s="181" t="s">
        <v>42</v>
      </c>
      <c r="I82" s="181"/>
      <c r="J82" s="181"/>
      <c r="K82" s="54">
        <f>G82</f>
        <v>0</v>
      </c>
      <c r="L82" s="181"/>
      <c r="M82" s="181"/>
      <c r="N82" s="181"/>
      <c r="O82" s="181"/>
      <c r="P82" s="181"/>
      <c r="Q82" s="181"/>
      <c r="R82" s="181"/>
      <c r="S82" s="194"/>
    </row>
    <row r="83" spans="1:19" ht="15.75" customHeight="1" x14ac:dyDescent="0.25">
      <c r="A83" s="279"/>
      <c r="B83" s="278"/>
      <c r="C83" s="278"/>
      <c r="D83" s="278"/>
      <c r="E83" s="278"/>
      <c r="F83" s="181"/>
      <c r="G83" s="181"/>
      <c r="H83" s="181"/>
      <c r="I83" s="181"/>
      <c r="J83" s="181"/>
      <c r="K83" s="199"/>
      <c r="L83" s="181"/>
      <c r="M83" s="181"/>
      <c r="N83" s="181"/>
      <c r="O83" s="181"/>
      <c r="P83" s="181"/>
      <c r="Q83" s="181"/>
      <c r="R83" s="181"/>
      <c r="S83" s="194"/>
    </row>
    <row r="84" spans="1:19" ht="5.0999999999999996" customHeight="1" x14ac:dyDescent="0.25">
      <c r="A84" s="203"/>
      <c r="B84" s="204"/>
      <c r="C84" s="204"/>
      <c r="D84" s="204"/>
      <c r="E84" s="204"/>
      <c r="F84" s="181"/>
      <c r="G84" s="181"/>
      <c r="H84" s="181"/>
      <c r="I84" s="181"/>
      <c r="J84" s="181"/>
      <c r="K84" s="199"/>
      <c r="L84" s="181"/>
      <c r="M84" s="181"/>
      <c r="N84" s="181"/>
      <c r="O84" s="181"/>
      <c r="P84" s="181"/>
      <c r="Q84" s="181"/>
      <c r="R84" s="181"/>
      <c r="S84" s="194"/>
    </row>
    <row r="85" spans="1:19" x14ac:dyDescent="0.25">
      <c r="A85" s="188" t="s">
        <v>106</v>
      </c>
      <c r="B85" s="181"/>
      <c r="C85" s="181"/>
      <c r="D85" s="181"/>
      <c r="E85" s="181"/>
      <c r="F85" s="181"/>
      <c r="G85" s="181"/>
      <c r="H85" s="181"/>
      <c r="I85" s="181"/>
      <c r="J85" s="181"/>
      <c r="K85" s="181"/>
      <c r="L85" s="181"/>
      <c r="M85" s="181"/>
      <c r="N85" s="181"/>
      <c r="O85" s="181"/>
      <c r="P85" s="181"/>
      <c r="Q85" s="181"/>
      <c r="R85" s="181"/>
      <c r="S85" s="194"/>
    </row>
    <row r="86" spans="1:19" x14ac:dyDescent="0.25">
      <c r="A86" s="182" t="s">
        <v>105</v>
      </c>
      <c r="B86" s="181"/>
      <c r="C86" s="181"/>
      <c r="D86" s="181"/>
      <c r="E86" s="181"/>
      <c r="F86" s="181"/>
      <c r="G86" s="52"/>
      <c r="H86" s="181" t="s">
        <v>42</v>
      </c>
      <c r="I86" s="181"/>
      <c r="J86" s="181"/>
      <c r="K86" s="54">
        <f>G86</f>
        <v>0</v>
      </c>
      <c r="L86" s="181"/>
      <c r="M86" s="181"/>
      <c r="N86" s="181"/>
      <c r="O86" s="181"/>
      <c r="P86" s="181"/>
      <c r="Q86" s="181"/>
      <c r="R86" s="181"/>
      <c r="S86" s="194"/>
    </row>
    <row r="87" spans="1:19" x14ac:dyDescent="0.25">
      <c r="A87" s="182"/>
      <c r="B87" s="181"/>
      <c r="C87" s="181"/>
      <c r="D87" s="181"/>
      <c r="E87" s="181"/>
      <c r="F87" s="181"/>
      <c r="G87" s="181"/>
      <c r="H87" s="181"/>
      <c r="I87" s="181"/>
      <c r="J87" s="181"/>
      <c r="K87" s="53">
        <f>SUM(K82:K86)</f>
        <v>0</v>
      </c>
      <c r="L87" s="181" t="s">
        <v>125</v>
      </c>
      <c r="M87" s="181"/>
      <c r="N87" s="181"/>
      <c r="O87" s="181"/>
      <c r="P87" s="181"/>
      <c r="Q87" s="181"/>
      <c r="R87" s="181"/>
      <c r="S87" s="194"/>
    </row>
    <row r="88" spans="1:19" x14ac:dyDescent="0.25">
      <c r="A88" s="182"/>
      <c r="B88" s="181"/>
      <c r="C88" s="181"/>
      <c r="D88" s="181"/>
      <c r="E88" s="181"/>
      <c r="F88" s="181"/>
      <c r="G88" s="181"/>
      <c r="H88" s="181"/>
      <c r="I88" s="181"/>
      <c r="J88" s="181"/>
      <c r="K88" s="181"/>
      <c r="L88" s="181"/>
      <c r="M88" s="181"/>
      <c r="N88" s="181"/>
      <c r="O88" s="181"/>
      <c r="P88" s="181"/>
      <c r="Q88" s="181"/>
      <c r="R88" s="181"/>
      <c r="S88" s="194"/>
    </row>
    <row r="89" spans="1:19" x14ac:dyDescent="0.25">
      <c r="A89" s="188" t="s">
        <v>53</v>
      </c>
      <c r="B89" s="181"/>
      <c r="C89" s="181"/>
      <c r="D89" s="181"/>
      <c r="E89" s="181"/>
      <c r="F89" s="181"/>
      <c r="G89" s="55">
        <f>Genehmigung!K19</f>
        <v>0</v>
      </c>
      <c r="H89" s="181" t="s">
        <v>45</v>
      </c>
      <c r="I89" s="181"/>
      <c r="J89" s="181"/>
      <c r="K89" s="54">
        <f>(K57+K67+K77+K87)*G89/100</f>
        <v>0</v>
      </c>
      <c r="L89" s="181"/>
      <c r="M89" s="181"/>
      <c r="N89" s="181"/>
      <c r="O89" s="181"/>
      <c r="P89" s="181"/>
      <c r="Q89" s="181"/>
      <c r="R89" s="181"/>
      <c r="S89" s="194"/>
    </row>
    <row r="90" spans="1:19" ht="9.9499999999999993" customHeight="1" x14ac:dyDescent="0.25">
      <c r="A90" s="182"/>
      <c r="B90" s="181"/>
      <c r="C90" s="181"/>
      <c r="D90" s="181"/>
      <c r="E90" s="181"/>
      <c r="F90" s="181"/>
      <c r="G90" s="181"/>
      <c r="H90" s="181"/>
      <c r="I90" s="181"/>
      <c r="J90" s="181"/>
      <c r="K90" s="181"/>
      <c r="L90" s="181"/>
      <c r="M90" s="181"/>
      <c r="N90" s="181"/>
      <c r="O90" s="181"/>
      <c r="P90" s="181"/>
      <c r="Q90" s="181"/>
      <c r="R90" s="181"/>
      <c r="S90" s="194"/>
    </row>
    <row r="91" spans="1:19" x14ac:dyDescent="0.25">
      <c r="A91" s="255" t="s">
        <v>130</v>
      </c>
      <c r="B91" s="278"/>
      <c r="C91" s="278"/>
      <c r="D91" s="278"/>
      <c r="E91" s="278"/>
      <c r="F91" s="278"/>
      <c r="G91" s="278"/>
      <c r="H91" s="278"/>
      <c r="I91" s="181"/>
      <c r="J91" s="200" t="s">
        <v>54</v>
      </c>
      <c r="K91" s="56">
        <f>IF(K89=0,SUM(K57+K64+K65+K66+K71+K76+K86+K82),K89)</f>
        <v>0</v>
      </c>
      <c r="L91" s="181"/>
      <c r="M91" s="181"/>
      <c r="N91" s="181"/>
      <c r="O91" s="181"/>
      <c r="P91" s="181"/>
      <c r="Q91" s="181"/>
      <c r="R91" s="181"/>
      <c r="S91" s="194"/>
    </row>
    <row r="92" spans="1:19" x14ac:dyDescent="0.25">
      <c r="A92" s="279"/>
      <c r="B92" s="278"/>
      <c r="C92" s="278"/>
      <c r="D92" s="278"/>
      <c r="E92" s="278"/>
      <c r="F92" s="278"/>
      <c r="G92" s="278"/>
      <c r="H92" s="278"/>
      <c r="I92" s="181"/>
      <c r="J92" s="181"/>
      <c r="K92" s="181"/>
      <c r="L92" s="181"/>
      <c r="M92" s="181"/>
      <c r="N92" s="181"/>
      <c r="O92" s="181"/>
      <c r="P92" s="181"/>
      <c r="Q92" s="181"/>
      <c r="R92" s="181"/>
      <c r="S92" s="194"/>
    </row>
    <row r="93" spans="1:19" ht="15" customHeight="1" x14ac:dyDescent="0.25">
      <c r="A93" s="279"/>
      <c r="B93" s="278"/>
      <c r="C93" s="278"/>
      <c r="D93" s="278"/>
      <c r="E93" s="278"/>
      <c r="F93" s="278"/>
      <c r="G93" s="278"/>
      <c r="H93" s="278"/>
      <c r="I93" s="181"/>
      <c r="J93" s="181"/>
      <c r="K93" s="181"/>
      <c r="L93" s="181"/>
      <c r="M93" s="181"/>
      <c r="N93" s="181"/>
      <c r="O93" s="181"/>
      <c r="P93" s="181"/>
      <c r="Q93" s="181"/>
      <c r="R93" s="181"/>
      <c r="S93" s="194"/>
    </row>
    <row r="94" spans="1:19" ht="15" customHeight="1" x14ac:dyDescent="0.25">
      <c r="A94" s="257"/>
      <c r="B94" s="256"/>
      <c r="C94" s="256"/>
      <c r="D94" s="256"/>
      <c r="E94" s="256"/>
      <c r="F94" s="256"/>
      <c r="G94" s="256"/>
      <c r="H94" s="256"/>
      <c r="I94" s="181"/>
      <c r="J94" s="181"/>
      <c r="K94" s="181"/>
      <c r="L94" s="181"/>
      <c r="M94" s="181"/>
      <c r="N94" s="181"/>
      <c r="O94" s="181"/>
      <c r="P94" s="181"/>
      <c r="Q94" s="181"/>
      <c r="R94" s="181"/>
      <c r="S94" s="194"/>
    </row>
    <row r="95" spans="1:19" ht="5.0999999999999996" customHeight="1" x14ac:dyDescent="0.25">
      <c r="A95" s="197"/>
      <c r="B95" s="195"/>
      <c r="C95" s="195"/>
      <c r="D95" s="195"/>
      <c r="E95" s="195"/>
      <c r="F95" s="195"/>
      <c r="G95" s="195"/>
      <c r="H95" s="195"/>
      <c r="I95" s="195"/>
      <c r="J95" s="195"/>
      <c r="K95" s="195"/>
      <c r="L95" s="195"/>
      <c r="M95" s="195"/>
      <c r="N95" s="195"/>
      <c r="O95" s="195"/>
      <c r="P95" s="195"/>
      <c r="Q95" s="195"/>
      <c r="R95" s="195"/>
      <c r="S95" s="196"/>
    </row>
    <row r="96" spans="1:19" ht="15.75" customHeight="1" x14ac:dyDescent="0.25">
      <c r="A96" s="255" t="s">
        <v>131</v>
      </c>
      <c r="B96" s="256"/>
      <c r="C96" s="256"/>
      <c r="D96" s="256"/>
      <c r="E96" s="256"/>
      <c r="F96" s="256"/>
      <c r="G96" s="256"/>
      <c r="H96" s="256"/>
      <c r="I96" s="133"/>
      <c r="J96" s="127"/>
      <c r="K96" s="128"/>
      <c r="L96" s="128"/>
      <c r="M96" s="128"/>
      <c r="N96" s="127"/>
      <c r="O96" s="127"/>
      <c r="P96" s="127"/>
      <c r="Q96" s="129"/>
      <c r="R96" s="129"/>
      <c r="S96" s="130"/>
    </row>
    <row r="97" spans="1:19" ht="15.75" customHeight="1" x14ac:dyDescent="0.25">
      <c r="A97" s="257"/>
      <c r="B97" s="256"/>
      <c r="C97" s="256"/>
      <c r="D97" s="256"/>
      <c r="E97" s="256"/>
      <c r="F97" s="256"/>
      <c r="G97" s="256"/>
      <c r="H97" s="256"/>
      <c r="I97" s="133"/>
      <c r="J97" s="127"/>
      <c r="K97" s="127"/>
      <c r="L97" s="127"/>
      <c r="M97" s="127"/>
      <c r="N97" s="127"/>
      <c r="O97" s="127"/>
      <c r="P97" s="127"/>
      <c r="Q97" s="129"/>
      <c r="R97" s="129"/>
      <c r="S97" s="130"/>
    </row>
    <row r="98" spans="1:19" ht="15" customHeight="1" x14ac:dyDescent="0.25">
      <c r="A98" s="257"/>
      <c r="B98" s="256"/>
      <c r="C98" s="256"/>
      <c r="D98" s="256"/>
      <c r="E98" s="256"/>
      <c r="F98" s="256"/>
      <c r="G98" s="256"/>
      <c r="H98" s="256"/>
      <c r="I98" s="133"/>
      <c r="J98" s="128"/>
      <c r="K98" s="128"/>
      <c r="L98" s="128"/>
      <c r="M98" s="128"/>
      <c r="N98" s="128"/>
      <c r="O98" s="127"/>
      <c r="P98" s="131"/>
      <c r="Q98" s="129"/>
      <c r="R98" s="129"/>
      <c r="S98" s="132"/>
    </row>
    <row r="99" spans="1:19" ht="5.0999999999999996" customHeight="1" x14ac:dyDescent="0.25">
      <c r="A99" s="134"/>
      <c r="B99" s="133"/>
      <c r="C99" s="133"/>
      <c r="D99" s="133"/>
      <c r="E99" s="133"/>
      <c r="F99" s="133"/>
      <c r="G99" s="133"/>
      <c r="H99" s="133"/>
      <c r="I99" s="133"/>
      <c r="J99" s="128"/>
      <c r="K99" s="128"/>
      <c r="L99" s="128"/>
      <c r="M99" s="128"/>
      <c r="N99" s="128"/>
      <c r="O99" s="127"/>
      <c r="P99" s="131"/>
      <c r="Q99" s="129"/>
      <c r="R99" s="129"/>
      <c r="S99" s="132"/>
    </row>
    <row r="100" spans="1:19" ht="15" customHeight="1" x14ac:dyDescent="0.25">
      <c r="A100" s="263">
        <f ca="1">TODAY()</f>
        <v>46018</v>
      </c>
      <c r="B100" s="120"/>
      <c r="C100" s="272"/>
      <c r="D100" s="273"/>
      <c r="E100" s="273"/>
      <c r="F100" s="273"/>
      <c r="G100" s="274"/>
      <c r="H100" s="120"/>
      <c r="I100" s="120"/>
      <c r="J100" s="267" t="s">
        <v>91</v>
      </c>
      <c r="K100" s="267"/>
      <c r="L100" s="267"/>
      <c r="M100" s="267"/>
      <c r="N100" s="267"/>
      <c r="O100" s="267"/>
      <c r="P100" s="267"/>
      <c r="Q100" s="267"/>
      <c r="R100" s="267"/>
      <c r="S100" s="268"/>
    </row>
    <row r="101" spans="1:19" x14ac:dyDescent="0.25">
      <c r="A101" s="271"/>
      <c r="B101" s="120"/>
      <c r="C101" s="275"/>
      <c r="D101" s="276"/>
      <c r="E101" s="276"/>
      <c r="F101" s="276"/>
      <c r="G101" s="277"/>
      <c r="H101" s="120"/>
      <c r="I101" s="120"/>
      <c r="J101" s="269" t="s">
        <v>85</v>
      </c>
      <c r="K101" s="269"/>
      <c r="L101" s="269"/>
      <c r="M101" s="269"/>
      <c r="N101" s="269"/>
      <c r="O101" s="269"/>
      <c r="P101" s="269"/>
      <c r="Q101" s="269"/>
      <c r="R101" s="269"/>
      <c r="S101" s="270"/>
    </row>
    <row r="102" spans="1:19" x14ac:dyDescent="0.25">
      <c r="A102" s="119" t="s">
        <v>43</v>
      </c>
      <c r="B102" s="120"/>
      <c r="C102" s="120" t="s">
        <v>55</v>
      </c>
      <c r="D102" s="120"/>
      <c r="E102" s="120"/>
      <c r="F102" s="120"/>
      <c r="G102" s="120"/>
      <c r="H102" s="120"/>
      <c r="I102" s="120"/>
      <c r="J102" s="267" t="s">
        <v>92</v>
      </c>
      <c r="K102" s="267"/>
      <c r="L102" s="267"/>
      <c r="M102" s="267"/>
      <c r="N102" s="267"/>
      <c r="O102" s="267"/>
      <c r="P102" s="267"/>
      <c r="Q102" s="267"/>
      <c r="R102" s="267"/>
      <c r="S102" s="268"/>
    </row>
    <row r="103" spans="1:19" ht="15.75" customHeight="1" x14ac:dyDescent="0.25">
      <c r="A103" s="120"/>
      <c r="B103" s="120"/>
      <c r="C103" s="122" t="s">
        <v>81</v>
      </c>
      <c r="D103" s="120"/>
      <c r="E103" s="120"/>
      <c r="F103" s="120"/>
      <c r="G103" s="120"/>
      <c r="H103" s="120"/>
      <c r="I103" s="120"/>
      <c r="J103" s="265" t="s">
        <v>117</v>
      </c>
      <c r="K103" s="265"/>
      <c r="L103" s="265"/>
      <c r="M103" s="265"/>
      <c r="N103" s="265"/>
      <c r="O103" s="265"/>
      <c r="P103" s="265"/>
      <c r="Q103" s="265"/>
      <c r="R103" s="265"/>
      <c r="S103" s="266"/>
    </row>
    <row r="104" spans="1:19" ht="15" customHeight="1" x14ac:dyDescent="0.25">
      <c r="A104" s="119"/>
      <c r="B104" s="120"/>
      <c r="C104" s="120"/>
      <c r="D104" s="120"/>
      <c r="E104" s="120"/>
      <c r="F104" s="120"/>
      <c r="G104" s="120"/>
      <c r="H104" s="120"/>
      <c r="I104" s="120"/>
      <c r="J104" s="265"/>
      <c r="K104" s="265"/>
      <c r="L104" s="265"/>
      <c r="M104" s="265"/>
      <c r="N104" s="265"/>
      <c r="O104" s="265"/>
      <c r="P104" s="265"/>
      <c r="Q104" s="265"/>
      <c r="R104" s="265"/>
      <c r="S104" s="266"/>
    </row>
    <row r="105" spans="1:19" ht="15" customHeight="1" x14ac:dyDescent="0.25">
      <c r="A105" s="263"/>
      <c r="B105" s="120"/>
      <c r="C105" s="232"/>
      <c r="D105" s="258"/>
      <c r="E105" s="258"/>
      <c r="F105" s="258"/>
      <c r="G105" s="259"/>
      <c r="H105" s="120"/>
      <c r="I105" s="120"/>
      <c r="J105" s="232"/>
      <c r="K105" s="258"/>
      <c r="L105" s="258"/>
      <c r="M105" s="259"/>
      <c r="N105" s="120"/>
      <c r="O105" s="120"/>
      <c r="P105" s="120"/>
      <c r="Q105" s="120"/>
      <c r="R105" s="120"/>
      <c r="S105" s="121"/>
    </row>
    <row r="106" spans="1:19" ht="15" customHeight="1" x14ac:dyDescent="0.25">
      <c r="A106" s="264"/>
      <c r="B106" s="120"/>
      <c r="C106" s="260"/>
      <c r="D106" s="261"/>
      <c r="E106" s="261"/>
      <c r="F106" s="261"/>
      <c r="G106" s="262"/>
      <c r="H106" s="120"/>
      <c r="I106" s="120"/>
      <c r="J106" s="260"/>
      <c r="K106" s="261"/>
      <c r="L106" s="261"/>
      <c r="M106" s="262"/>
      <c r="N106" s="120"/>
      <c r="O106" s="120"/>
      <c r="P106" s="120"/>
      <c r="Q106" s="120"/>
      <c r="R106" s="120"/>
      <c r="S106" s="121"/>
    </row>
    <row r="107" spans="1:19" x14ac:dyDescent="0.25">
      <c r="A107" s="119" t="s">
        <v>43</v>
      </c>
      <c r="B107" s="120"/>
      <c r="C107" s="120" t="s">
        <v>83</v>
      </c>
      <c r="D107" s="120"/>
      <c r="E107" s="120"/>
      <c r="F107" s="120"/>
      <c r="G107" s="120"/>
      <c r="H107" s="120"/>
      <c r="I107" s="120"/>
      <c r="J107" s="120" t="s">
        <v>84</v>
      </c>
      <c r="K107" s="120"/>
      <c r="L107" s="120"/>
      <c r="M107" s="120"/>
      <c r="N107" s="120"/>
      <c r="O107" s="120"/>
      <c r="P107" s="120"/>
      <c r="Q107" s="120"/>
      <c r="R107" s="120"/>
      <c r="S107" s="121"/>
    </row>
    <row r="108" spans="1:19" x14ac:dyDescent="0.25">
      <c r="A108" s="119"/>
      <c r="B108" s="120"/>
      <c r="C108" s="122" t="s">
        <v>81</v>
      </c>
      <c r="D108" s="120"/>
      <c r="E108" s="120"/>
      <c r="F108" s="120"/>
      <c r="G108" s="120"/>
      <c r="H108" s="120"/>
      <c r="I108" s="120"/>
      <c r="J108" s="123" t="s">
        <v>449</v>
      </c>
      <c r="K108" s="120"/>
      <c r="L108" s="120"/>
      <c r="M108" s="120"/>
      <c r="N108" s="120"/>
      <c r="O108" s="120"/>
      <c r="P108" s="120"/>
      <c r="Q108" s="120"/>
      <c r="R108" s="120"/>
      <c r="S108" s="121"/>
    </row>
    <row r="109" spans="1:19" ht="9.9499999999999993" customHeight="1" x14ac:dyDescent="0.25">
      <c r="A109" s="124"/>
      <c r="B109" s="125"/>
      <c r="C109" s="125"/>
      <c r="D109" s="125"/>
      <c r="E109" s="125"/>
      <c r="F109" s="125"/>
      <c r="G109" s="125"/>
      <c r="H109" s="125"/>
      <c r="I109" s="125"/>
      <c r="J109" s="125"/>
      <c r="K109" s="125"/>
      <c r="L109" s="125"/>
      <c r="M109" s="125"/>
      <c r="N109" s="125"/>
      <c r="O109" s="125"/>
      <c r="P109" s="125"/>
      <c r="Q109" s="125"/>
      <c r="R109" s="125"/>
      <c r="S109" s="126"/>
    </row>
  </sheetData>
  <sheetProtection algorithmName="SHA-512" hashValue="Kdy8i6Qp6cxiG+gUQVuIHOvWNDI7sM5oOJvpKvMi5n6qy3Ne95gGur5fFMQwEIy1GY0hC703bJE3GMxGMf4ADQ==" saltValue="qdyIpe653sWPKS7QG7Q9qA==" spinCount="100000" sheet="1" selectLockedCells="1"/>
  <mergeCells count="39">
    <mergeCell ref="A64:C64"/>
    <mergeCell ref="A51:C51"/>
    <mergeCell ref="A59:G59"/>
    <mergeCell ref="A79:G79"/>
    <mergeCell ref="A66:C66"/>
    <mergeCell ref="A56:C56"/>
    <mergeCell ref="A57:C57"/>
    <mergeCell ref="A65:C65"/>
    <mergeCell ref="A77:F78"/>
    <mergeCell ref="A67:C67"/>
    <mergeCell ref="A68:G68"/>
    <mergeCell ref="A71:E74"/>
    <mergeCell ref="A76:F76"/>
    <mergeCell ref="A91:H94"/>
    <mergeCell ref="A50:C50"/>
    <mergeCell ref="E4:F4"/>
    <mergeCell ref="H36:H38"/>
    <mergeCell ref="G32:H34"/>
    <mergeCell ref="E5:H5"/>
    <mergeCell ref="A8:C8"/>
    <mergeCell ref="E8:H8"/>
    <mergeCell ref="E7:G7"/>
    <mergeCell ref="H10:K10"/>
    <mergeCell ref="E10:G10"/>
    <mergeCell ref="A10:D10"/>
    <mergeCell ref="A27:F27"/>
    <mergeCell ref="K5:M5"/>
    <mergeCell ref="K8:M8"/>
    <mergeCell ref="A82:E83"/>
    <mergeCell ref="A96:H98"/>
    <mergeCell ref="J105:M106"/>
    <mergeCell ref="A105:A106"/>
    <mergeCell ref="J103:S104"/>
    <mergeCell ref="J102:S102"/>
    <mergeCell ref="J101:S101"/>
    <mergeCell ref="J100:S100"/>
    <mergeCell ref="A100:A101"/>
    <mergeCell ref="C100:G101"/>
    <mergeCell ref="C105:G106"/>
  </mergeCells>
  <dataValidations count="5">
    <dataValidation type="decimal" allowBlank="1" showInputMessage="1" showErrorMessage="1" sqref="B12:B25" xr:uid="{00000000-0002-0000-0100-000000000000}">
      <formula1>0</formula1>
      <formula2>1</formula2>
    </dataValidation>
    <dataValidation type="custom" allowBlank="1" showInputMessage="1" showErrorMessage="1" error="Bei ganztägiger Abwesenheit sind keine Zeiten zu erfassen." sqref="C12:C25" xr:uid="{00000000-0002-0000-0100-000001000000}">
      <formula1>IF(D12=$Q$5,"",C12&lt;=1)</formula1>
    </dataValidation>
    <dataValidation type="date" allowBlank="1" showInputMessage="1" showErrorMessage="1" sqref="A5 B5" xr:uid="{00000000-0002-0000-0100-000002000000}">
      <formula1>46023</formula1>
      <formula2>46387</formula2>
    </dataValidation>
    <dataValidation type="list" allowBlank="1" showInputMessage="1" showErrorMessage="1" sqref="E12:G25" xr:uid="{00000000-0002-0000-0100-000003000000}">
      <formula1>$O$38:$O$39</formula1>
    </dataValidation>
    <dataValidation type="whole" allowBlank="1" showInputMessage="1" showErrorMessage="1" sqref="G89" xr:uid="{00000000-0002-0000-0100-000004000000}">
      <formula1>0</formula1>
      <formula2>100</formula2>
    </dataValidation>
  </dataValidations>
  <pageMargins left="0.39370078740157483" right="0.19685039370078741" top="0.19685039370078741" bottom="0" header="0" footer="0"/>
  <pageSetup paperSize="9" scale="5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4"/>
  <sheetViews>
    <sheetView zoomScaleNormal="100" workbookViewId="0">
      <selection sqref="A1:XFD1"/>
    </sheetView>
  </sheetViews>
  <sheetFormatPr baseColWidth="10" defaultColWidth="9.140625" defaultRowHeight="15" x14ac:dyDescent="0.25"/>
  <cols>
    <col min="1" max="1" width="67.7109375" style="79" bestFit="1" customWidth="1"/>
    <col min="2" max="2" width="16.140625" style="81" bestFit="1" customWidth="1"/>
    <col min="3" max="3" width="15.85546875" style="81" bestFit="1" customWidth="1"/>
    <col min="4" max="5" width="15.140625" style="81" bestFit="1" customWidth="1"/>
    <col min="6" max="6" width="9.140625" style="79" customWidth="1"/>
    <col min="7" max="16384" width="9.140625" style="79"/>
  </cols>
  <sheetData>
    <row r="1" spans="1:6" ht="20.25" x14ac:dyDescent="0.3">
      <c r="A1" s="325" t="s">
        <v>450</v>
      </c>
      <c r="B1" s="326"/>
      <c r="C1" s="326"/>
      <c r="D1" s="327"/>
      <c r="E1" s="327"/>
      <c r="F1" s="328"/>
    </row>
    <row r="2" spans="1:6" x14ac:dyDescent="0.25">
      <c r="A2" s="153"/>
      <c r="B2" s="154"/>
      <c r="C2" s="155"/>
      <c r="D2" s="156"/>
      <c r="E2" s="156"/>
      <c r="F2" s="150"/>
    </row>
    <row r="3" spans="1:6" x14ac:dyDescent="0.25">
      <c r="A3" s="334" t="s">
        <v>361</v>
      </c>
      <c r="B3" s="322"/>
      <c r="C3" s="322"/>
      <c r="D3" s="322"/>
      <c r="E3" s="322"/>
      <c r="F3" s="150"/>
    </row>
    <row r="4" spans="1:6" x14ac:dyDescent="0.25">
      <c r="A4" s="321"/>
      <c r="B4" s="322"/>
      <c r="C4" s="322"/>
      <c r="D4" s="322"/>
      <c r="E4" s="322"/>
      <c r="F4" s="150"/>
    </row>
    <row r="5" spans="1:6" x14ac:dyDescent="0.25">
      <c r="A5" s="329"/>
      <c r="B5" s="330"/>
      <c r="C5" s="330"/>
      <c r="D5" s="228"/>
      <c r="E5" s="228"/>
      <c r="F5" s="150"/>
    </row>
    <row r="6" spans="1:6" x14ac:dyDescent="0.25">
      <c r="A6" s="335" t="s">
        <v>362</v>
      </c>
      <c r="B6" s="322"/>
      <c r="C6" s="322"/>
      <c r="D6" s="322"/>
      <c r="E6" s="322"/>
      <c r="F6" s="150"/>
    </row>
    <row r="7" spans="1:6" x14ac:dyDescent="0.25">
      <c r="A7" s="322"/>
      <c r="B7" s="322"/>
      <c r="C7" s="322"/>
      <c r="D7" s="322"/>
      <c r="E7" s="322"/>
      <c r="F7" s="150"/>
    </row>
    <row r="8" spans="1:6" x14ac:dyDescent="0.25">
      <c r="A8" s="153"/>
      <c r="B8" s="157"/>
      <c r="C8" s="157"/>
      <c r="D8" s="157"/>
      <c r="E8" s="157"/>
      <c r="F8" s="150"/>
    </row>
    <row r="9" spans="1:6" x14ac:dyDescent="0.25">
      <c r="A9" s="335" t="s">
        <v>363</v>
      </c>
      <c r="B9" s="322"/>
      <c r="C9" s="322"/>
      <c r="D9" s="322"/>
      <c r="E9" s="322"/>
      <c r="F9" s="150"/>
    </row>
    <row r="10" spans="1:6" x14ac:dyDescent="0.25">
      <c r="A10" s="322"/>
      <c r="B10" s="322"/>
      <c r="C10" s="322"/>
      <c r="D10" s="322"/>
      <c r="E10" s="322"/>
      <c r="F10" s="150"/>
    </row>
    <row r="11" spans="1:6" x14ac:dyDescent="0.25">
      <c r="A11" s="322"/>
      <c r="B11" s="322"/>
      <c r="C11" s="322"/>
      <c r="D11" s="322"/>
      <c r="E11" s="322"/>
      <c r="F11" s="150"/>
    </row>
    <row r="12" spans="1:6" x14ac:dyDescent="0.25">
      <c r="A12" s="153"/>
      <c r="B12" s="157"/>
      <c r="C12" s="157"/>
      <c r="D12" s="157"/>
      <c r="E12" s="157"/>
      <c r="F12" s="150"/>
    </row>
    <row r="13" spans="1:6" x14ac:dyDescent="0.25">
      <c r="A13" s="329" t="s">
        <v>364</v>
      </c>
      <c r="B13" s="336"/>
      <c r="C13" s="336"/>
      <c r="D13" s="336"/>
      <c r="E13" s="336"/>
      <c r="F13" s="150"/>
    </row>
    <row r="14" spans="1:6" x14ac:dyDescent="0.25">
      <c r="A14" s="337"/>
      <c r="B14" s="336"/>
      <c r="C14" s="336"/>
      <c r="D14" s="336"/>
      <c r="E14" s="336"/>
      <c r="F14" s="150"/>
    </row>
    <row r="15" spans="1:6" x14ac:dyDescent="0.25">
      <c r="A15" s="158"/>
      <c r="B15" s="159"/>
      <c r="C15" s="159"/>
      <c r="D15" s="159"/>
      <c r="E15" s="159"/>
      <c r="F15" s="150"/>
    </row>
    <row r="16" spans="1:6" ht="18.75" customHeight="1" x14ac:dyDescent="0.25">
      <c r="A16" s="331" t="s">
        <v>134</v>
      </c>
      <c r="B16" s="333" t="s">
        <v>135</v>
      </c>
      <c r="C16" s="333"/>
      <c r="D16" s="333" t="s">
        <v>136</v>
      </c>
      <c r="E16" s="333"/>
      <c r="F16" s="151"/>
    </row>
    <row r="17" spans="1:6" ht="77.099999999999994" customHeight="1" x14ac:dyDescent="0.25">
      <c r="A17" s="332"/>
      <c r="B17" s="98" t="s">
        <v>365</v>
      </c>
      <c r="C17" s="98" t="s">
        <v>137</v>
      </c>
      <c r="D17" s="98" t="s">
        <v>366</v>
      </c>
      <c r="E17" s="98" t="s">
        <v>367</v>
      </c>
      <c r="F17" s="151"/>
    </row>
    <row r="18" spans="1:6" ht="15" customHeight="1" x14ac:dyDescent="0.25">
      <c r="A18" s="103" t="s">
        <v>138</v>
      </c>
      <c r="B18" s="104">
        <f t="shared" ref="B18:B80" si="0">C18*80%</f>
        <v>32.800000000000004</v>
      </c>
      <c r="C18" s="105">
        <v>41</v>
      </c>
      <c r="D18" s="106">
        <v>30</v>
      </c>
      <c r="E18" s="105">
        <v>112</v>
      </c>
      <c r="F18" s="152"/>
    </row>
    <row r="19" spans="1:6" ht="15" customHeight="1" x14ac:dyDescent="0.25">
      <c r="A19" s="99" t="s">
        <v>139</v>
      </c>
      <c r="B19" s="100">
        <f t="shared" si="0"/>
        <v>21.6</v>
      </c>
      <c r="C19" s="101">
        <v>27</v>
      </c>
      <c r="D19" s="102">
        <v>30</v>
      </c>
      <c r="E19" s="101">
        <v>116</v>
      </c>
      <c r="F19" s="152"/>
    </row>
    <row r="20" spans="1:6" ht="15" customHeight="1" x14ac:dyDescent="0.25">
      <c r="A20" s="103" t="s">
        <v>140</v>
      </c>
      <c r="B20" s="104">
        <f t="shared" si="0"/>
        <v>31.200000000000003</v>
      </c>
      <c r="C20" s="105">
        <v>39</v>
      </c>
      <c r="D20" s="106">
        <v>30</v>
      </c>
      <c r="E20" s="105">
        <v>120</v>
      </c>
      <c r="F20" s="152"/>
    </row>
    <row r="21" spans="1:6" ht="15" customHeight="1" x14ac:dyDescent="0.25">
      <c r="A21" s="99" t="s">
        <v>141</v>
      </c>
      <c r="B21" s="100">
        <f t="shared" si="0"/>
        <v>29.6</v>
      </c>
      <c r="C21" s="101">
        <v>37</v>
      </c>
      <c r="D21" s="102">
        <v>30</v>
      </c>
      <c r="E21" s="101">
        <v>135</v>
      </c>
      <c r="F21" s="152"/>
    </row>
    <row r="22" spans="1:6" ht="15" customHeight="1" x14ac:dyDescent="0.25">
      <c r="A22" s="103" t="s">
        <v>142</v>
      </c>
      <c r="B22" s="104">
        <f t="shared" si="0"/>
        <v>26.400000000000002</v>
      </c>
      <c r="C22" s="105">
        <v>33</v>
      </c>
      <c r="D22" s="106">
        <v>30</v>
      </c>
      <c r="E22" s="105">
        <v>368</v>
      </c>
      <c r="F22" s="152"/>
    </row>
    <row r="23" spans="1:6" ht="15" customHeight="1" x14ac:dyDescent="0.25">
      <c r="A23" s="99" t="s">
        <v>143</v>
      </c>
      <c r="B23" s="100">
        <f t="shared" si="0"/>
        <v>28</v>
      </c>
      <c r="C23" s="101">
        <v>35</v>
      </c>
      <c r="D23" s="102">
        <v>30</v>
      </c>
      <c r="E23" s="101">
        <v>166</v>
      </c>
      <c r="F23" s="152"/>
    </row>
    <row r="24" spans="1:6" ht="15" customHeight="1" x14ac:dyDescent="0.25">
      <c r="A24" s="103" t="s">
        <v>144</v>
      </c>
      <c r="B24" s="104">
        <f t="shared" si="0"/>
        <v>28</v>
      </c>
      <c r="C24" s="105">
        <v>35</v>
      </c>
      <c r="D24" s="106">
        <v>30</v>
      </c>
      <c r="E24" s="105">
        <v>119</v>
      </c>
      <c r="F24" s="152"/>
    </row>
    <row r="25" spans="1:6" ht="15" customHeight="1" x14ac:dyDescent="0.25">
      <c r="A25" s="99" t="s">
        <v>145</v>
      </c>
      <c r="B25" s="100">
        <f t="shared" si="0"/>
        <v>19.200000000000003</v>
      </c>
      <c r="C25" s="101">
        <v>24</v>
      </c>
      <c r="D25" s="102">
        <v>30</v>
      </c>
      <c r="E25" s="101">
        <v>107</v>
      </c>
      <c r="F25" s="152"/>
    </row>
    <row r="26" spans="1:6" ht="15" customHeight="1" x14ac:dyDescent="0.25">
      <c r="A26" s="103" t="s">
        <v>146</v>
      </c>
      <c r="B26" s="104">
        <f t="shared" si="0"/>
        <v>28.8</v>
      </c>
      <c r="C26" s="105">
        <v>36</v>
      </c>
      <c r="D26" s="106">
        <v>30</v>
      </c>
      <c r="E26" s="105">
        <v>88</v>
      </c>
      <c r="F26" s="152"/>
    </row>
    <row r="27" spans="1:6" ht="15" customHeight="1" x14ac:dyDescent="0.25">
      <c r="A27" s="99" t="s">
        <v>147</v>
      </c>
      <c r="B27" s="100">
        <f t="shared" si="0"/>
        <v>28.8</v>
      </c>
      <c r="C27" s="101">
        <v>36</v>
      </c>
      <c r="D27" s="102">
        <v>30</v>
      </c>
      <c r="E27" s="101">
        <v>159</v>
      </c>
      <c r="F27" s="152"/>
    </row>
    <row r="28" spans="1:6" ht="15" customHeight="1" x14ac:dyDescent="0.25">
      <c r="A28" s="103" t="s">
        <v>368</v>
      </c>
      <c r="B28" s="104">
        <f t="shared" si="0"/>
        <v>48.800000000000004</v>
      </c>
      <c r="C28" s="105">
        <v>61</v>
      </c>
      <c r="D28" s="106">
        <v>30</v>
      </c>
      <c r="E28" s="105">
        <v>186</v>
      </c>
      <c r="F28" s="152"/>
    </row>
    <row r="29" spans="1:6" ht="15" customHeight="1" x14ac:dyDescent="0.25">
      <c r="A29" s="99" t="s">
        <v>370</v>
      </c>
      <c r="B29" s="100">
        <f t="shared" si="0"/>
        <v>37.6</v>
      </c>
      <c r="C29" s="101">
        <v>47</v>
      </c>
      <c r="D29" s="102">
        <v>30</v>
      </c>
      <c r="E29" s="101">
        <v>173</v>
      </c>
      <c r="F29" s="152"/>
    </row>
    <row r="30" spans="1:6" ht="15" customHeight="1" x14ac:dyDescent="0.25">
      <c r="A30" s="103" t="s">
        <v>369</v>
      </c>
      <c r="B30" s="104">
        <f t="shared" si="0"/>
        <v>37.6</v>
      </c>
      <c r="C30" s="105">
        <v>47</v>
      </c>
      <c r="D30" s="106">
        <v>30</v>
      </c>
      <c r="E30" s="105">
        <v>173</v>
      </c>
      <c r="F30" s="152"/>
    </row>
    <row r="31" spans="1:6" ht="15" customHeight="1" x14ac:dyDescent="0.25">
      <c r="A31" s="99" t="s">
        <v>148</v>
      </c>
      <c r="B31" s="100">
        <f t="shared" si="0"/>
        <v>32</v>
      </c>
      <c r="C31" s="101">
        <v>40</v>
      </c>
      <c r="D31" s="102">
        <v>30</v>
      </c>
      <c r="E31" s="101">
        <v>153</v>
      </c>
      <c r="F31" s="152"/>
    </row>
    <row r="32" spans="1:6" ht="15" customHeight="1" x14ac:dyDescent="0.25">
      <c r="A32" s="103" t="s">
        <v>149</v>
      </c>
      <c r="B32" s="104">
        <f t="shared" si="0"/>
        <v>30.400000000000002</v>
      </c>
      <c r="C32" s="105">
        <v>38</v>
      </c>
      <c r="D32" s="106">
        <v>30</v>
      </c>
      <c r="E32" s="105">
        <v>189</v>
      </c>
      <c r="F32" s="152"/>
    </row>
    <row r="33" spans="1:6" ht="15" customHeight="1" x14ac:dyDescent="0.25">
      <c r="A33" s="99" t="s">
        <v>150</v>
      </c>
      <c r="B33" s="100">
        <f t="shared" si="0"/>
        <v>36</v>
      </c>
      <c r="C33" s="101">
        <v>45</v>
      </c>
      <c r="D33" s="102">
        <v>30</v>
      </c>
      <c r="E33" s="101">
        <v>206</v>
      </c>
      <c r="F33" s="152"/>
    </row>
    <row r="34" spans="1:6" ht="15" customHeight="1" x14ac:dyDescent="0.25">
      <c r="A34" s="103" t="s">
        <v>431</v>
      </c>
      <c r="B34" s="104">
        <f t="shared" si="0"/>
        <v>13.600000000000001</v>
      </c>
      <c r="C34" s="105">
        <v>17</v>
      </c>
      <c r="D34" s="106">
        <v>30</v>
      </c>
      <c r="E34" s="105">
        <v>148</v>
      </c>
      <c r="F34" s="152"/>
    </row>
    <row r="35" spans="1:6" ht="15" customHeight="1" x14ac:dyDescent="0.25">
      <c r="A35" s="99" t="s">
        <v>151</v>
      </c>
      <c r="B35" s="100">
        <f t="shared" si="0"/>
        <v>39.200000000000003</v>
      </c>
      <c r="C35" s="101">
        <v>49</v>
      </c>
      <c r="D35" s="102">
        <v>30</v>
      </c>
      <c r="E35" s="101">
        <v>141</v>
      </c>
      <c r="F35" s="152"/>
    </row>
    <row r="36" spans="1:6" ht="15" customHeight="1" x14ac:dyDescent="0.25">
      <c r="A36" s="103" t="s">
        <v>152</v>
      </c>
      <c r="B36" s="104">
        <f t="shared" si="0"/>
        <v>26.400000000000002</v>
      </c>
      <c r="C36" s="105">
        <v>33</v>
      </c>
      <c r="D36" s="106">
        <v>30</v>
      </c>
      <c r="E36" s="105">
        <v>168</v>
      </c>
      <c r="F36" s="152"/>
    </row>
    <row r="37" spans="1:6" ht="15" customHeight="1" x14ac:dyDescent="0.25">
      <c r="A37" s="99" t="s">
        <v>432</v>
      </c>
      <c r="B37" s="100">
        <f t="shared" si="0"/>
        <v>17.600000000000001</v>
      </c>
      <c r="C37" s="101">
        <v>22</v>
      </c>
      <c r="D37" s="102">
        <v>30</v>
      </c>
      <c r="E37" s="101">
        <v>176</v>
      </c>
      <c r="F37" s="152"/>
    </row>
    <row r="38" spans="1:6" ht="15" customHeight="1" x14ac:dyDescent="0.25">
      <c r="A38" s="103" t="s">
        <v>153</v>
      </c>
      <c r="B38" s="104">
        <f t="shared" si="0"/>
        <v>30.400000000000002</v>
      </c>
      <c r="C38" s="105">
        <v>38</v>
      </c>
      <c r="D38" s="106">
        <v>30</v>
      </c>
      <c r="E38" s="105">
        <v>108</v>
      </c>
      <c r="F38" s="152"/>
    </row>
    <row r="39" spans="1:6" ht="15" customHeight="1" x14ac:dyDescent="0.25">
      <c r="A39" s="99" t="s">
        <v>154</v>
      </c>
      <c r="B39" s="100">
        <f t="shared" si="0"/>
        <v>20.8</v>
      </c>
      <c r="C39" s="101">
        <v>26</v>
      </c>
      <c r="D39" s="102">
        <v>30</v>
      </c>
      <c r="E39" s="101">
        <v>109</v>
      </c>
      <c r="F39" s="152"/>
    </row>
    <row r="40" spans="1:6" ht="15" customHeight="1" x14ac:dyDescent="0.25">
      <c r="A40" s="103" t="s">
        <v>155</v>
      </c>
      <c r="B40" s="104">
        <f t="shared" si="0"/>
        <v>26.400000000000002</v>
      </c>
      <c r="C40" s="105">
        <v>33</v>
      </c>
      <c r="D40" s="106">
        <v>30</v>
      </c>
      <c r="E40" s="105">
        <v>105</v>
      </c>
      <c r="F40" s="152"/>
    </row>
    <row r="41" spans="1:6" ht="15" customHeight="1" x14ac:dyDescent="0.25">
      <c r="A41" s="99" t="s">
        <v>371</v>
      </c>
      <c r="B41" s="100">
        <f t="shared" si="0"/>
        <v>33.6</v>
      </c>
      <c r="C41" s="101">
        <v>42</v>
      </c>
      <c r="D41" s="102">
        <v>30</v>
      </c>
      <c r="E41" s="101">
        <v>88</v>
      </c>
      <c r="F41" s="152"/>
    </row>
    <row r="42" spans="1:6" ht="15" customHeight="1" x14ac:dyDescent="0.25">
      <c r="A42" s="103" t="s">
        <v>372</v>
      </c>
      <c r="B42" s="104">
        <f t="shared" si="0"/>
        <v>45.6</v>
      </c>
      <c r="C42" s="105">
        <v>57</v>
      </c>
      <c r="D42" s="106">
        <v>30</v>
      </c>
      <c r="E42" s="105">
        <v>140</v>
      </c>
      <c r="F42" s="152"/>
    </row>
    <row r="43" spans="1:6" ht="15" customHeight="1" x14ac:dyDescent="0.25">
      <c r="A43" s="99" t="s">
        <v>373</v>
      </c>
      <c r="B43" s="100">
        <f t="shared" si="0"/>
        <v>30.400000000000002</v>
      </c>
      <c r="C43" s="101">
        <v>38</v>
      </c>
      <c r="D43" s="102">
        <v>30</v>
      </c>
      <c r="E43" s="101">
        <v>151</v>
      </c>
      <c r="F43" s="152"/>
    </row>
    <row r="44" spans="1:6" ht="15" customHeight="1" x14ac:dyDescent="0.25">
      <c r="A44" s="103" t="s">
        <v>374</v>
      </c>
      <c r="B44" s="104">
        <f t="shared" si="0"/>
        <v>30.400000000000002</v>
      </c>
      <c r="C44" s="105">
        <v>38</v>
      </c>
      <c r="D44" s="106">
        <v>30</v>
      </c>
      <c r="E44" s="105">
        <v>88</v>
      </c>
      <c r="F44" s="152"/>
    </row>
    <row r="45" spans="1:6" ht="15" customHeight="1" x14ac:dyDescent="0.25">
      <c r="A45" s="99" t="s">
        <v>156</v>
      </c>
      <c r="B45" s="100">
        <f t="shared" si="0"/>
        <v>29.6</v>
      </c>
      <c r="C45" s="101">
        <v>37</v>
      </c>
      <c r="D45" s="102">
        <v>30</v>
      </c>
      <c r="E45" s="101">
        <v>110</v>
      </c>
      <c r="F45" s="152"/>
    </row>
    <row r="46" spans="1:6" ht="15" customHeight="1" x14ac:dyDescent="0.25">
      <c r="A46" s="103" t="s">
        <v>157</v>
      </c>
      <c r="B46" s="104">
        <f t="shared" si="0"/>
        <v>24.8</v>
      </c>
      <c r="C46" s="105">
        <v>31</v>
      </c>
      <c r="D46" s="106">
        <v>30</v>
      </c>
      <c r="E46" s="105">
        <v>109</v>
      </c>
      <c r="F46" s="152"/>
    </row>
    <row r="47" spans="1:6" ht="15" customHeight="1" x14ac:dyDescent="0.25">
      <c r="A47" s="99" t="s">
        <v>158</v>
      </c>
      <c r="B47" s="100">
        <f t="shared" si="0"/>
        <v>25.6</v>
      </c>
      <c r="C47" s="101">
        <v>32</v>
      </c>
      <c r="D47" s="102">
        <v>30</v>
      </c>
      <c r="E47" s="101">
        <v>230</v>
      </c>
      <c r="F47" s="152"/>
    </row>
    <row r="48" spans="1:6" ht="15" customHeight="1" x14ac:dyDescent="0.25">
      <c r="A48" s="103" t="s">
        <v>159</v>
      </c>
      <c r="B48" s="104">
        <f t="shared" si="0"/>
        <v>38.400000000000006</v>
      </c>
      <c r="C48" s="105">
        <v>48</v>
      </c>
      <c r="D48" s="106">
        <v>30</v>
      </c>
      <c r="E48" s="105">
        <v>102</v>
      </c>
      <c r="F48" s="152"/>
    </row>
    <row r="49" spans="1:6" ht="15" customHeight="1" x14ac:dyDescent="0.25">
      <c r="A49" s="99" t="s">
        <v>160</v>
      </c>
      <c r="B49" s="100">
        <f t="shared" si="0"/>
        <v>28.8</v>
      </c>
      <c r="C49" s="101">
        <v>36</v>
      </c>
      <c r="D49" s="102">
        <v>30</v>
      </c>
      <c r="E49" s="101">
        <v>154</v>
      </c>
      <c r="F49" s="152"/>
    </row>
    <row r="50" spans="1:6" ht="15" customHeight="1" x14ac:dyDescent="0.25">
      <c r="A50" s="103" t="s">
        <v>375</v>
      </c>
      <c r="B50" s="104">
        <f t="shared" si="0"/>
        <v>55.2</v>
      </c>
      <c r="C50" s="105">
        <v>69</v>
      </c>
      <c r="D50" s="106">
        <v>30</v>
      </c>
      <c r="E50" s="105">
        <v>209</v>
      </c>
      <c r="F50" s="152"/>
    </row>
    <row r="51" spans="1:6" ht="15" customHeight="1" x14ac:dyDescent="0.25">
      <c r="A51" s="99" t="s">
        <v>376</v>
      </c>
      <c r="B51" s="100">
        <f t="shared" si="0"/>
        <v>37.6</v>
      </c>
      <c r="C51" s="101">
        <v>47</v>
      </c>
      <c r="D51" s="102">
        <v>30</v>
      </c>
      <c r="E51" s="101">
        <v>184</v>
      </c>
      <c r="F51" s="152"/>
    </row>
    <row r="52" spans="1:6" ht="15" customHeight="1" x14ac:dyDescent="0.25">
      <c r="A52" s="103" t="s">
        <v>377</v>
      </c>
      <c r="B52" s="104">
        <f t="shared" si="0"/>
        <v>32</v>
      </c>
      <c r="C52" s="105">
        <v>40</v>
      </c>
      <c r="D52" s="106">
        <v>30</v>
      </c>
      <c r="E52" s="105">
        <v>142</v>
      </c>
      <c r="F52" s="152"/>
    </row>
    <row r="53" spans="1:6" ht="15" customHeight="1" x14ac:dyDescent="0.25">
      <c r="A53" s="99" t="s">
        <v>378</v>
      </c>
      <c r="B53" s="100">
        <f t="shared" si="0"/>
        <v>32</v>
      </c>
      <c r="C53" s="101">
        <v>40</v>
      </c>
      <c r="D53" s="102">
        <v>30</v>
      </c>
      <c r="E53" s="101">
        <v>142</v>
      </c>
      <c r="F53" s="152"/>
    </row>
    <row r="54" spans="1:6" ht="15" customHeight="1" x14ac:dyDescent="0.25">
      <c r="A54" s="103" t="s">
        <v>161</v>
      </c>
      <c r="B54" s="104">
        <f t="shared" si="0"/>
        <v>40</v>
      </c>
      <c r="C54" s="105">
        <v>50</v>
      </c>
      <c r="D54" s="106">
        <v>30</v>
      </c>
      <c r="E54" s="105">
        <v>127</v>
      </c>
      <c r="F54" s="152"/>
    </row>
    <row r="55" spans="1:6" ht="15" customHeight="1" x14ac:dyDescent="0.25">
      <c r="A55" s="99" t="s">
        <v>162</v>
      </c>
      <c r="B55" s="100">
        <f t="shared" si="0"/>
        <v>40</v>
      </c>
      <c r="C55" s="101">
        <v>50</v>
      </c>
      <c r="D55" s="102">
        <v>30</v>
      </c>
      <c r="E55" s="101">
        <v>171</v>
      </c>
      <c r="F55" s="152"/>
    </row>
    <row r="56" spans="1:6" ht="15" customHeight="1" x14ac:dyDescent="0.25">
      <c r="A56" s="103" t="s">
        <v>163</v>
      </c>
      <c r="B56" s="104">
        <f t="shared" si="0"/>
        <v>49.6</v>
      </c>
      <c r="C56" s="105">
        <v>62</v>
      </c>
      <c r="D56" s="106">
        <v>30</v>
      </c>
      <c r="E56" s="105">
        <v>183</v>
      </c>
      <c r="F56" s="152"/>
    </row>
    <row r="57" spans="1:6" ht="15" customHeight="1" x14ac:dyDescent="0.25">
      <c r="A57" s="99" t="s">
        <v>164</v>
      </c>
      <c r="B57" s="100">
        <f t="shared" si="0"/>
        <v>32.800000000000004</v>
      </c>
      <c r="C57" s="101">
        <v>41</v>
      </c>
      <c r="D57" s="102">
        <v>30</v>
      </c>
      <c r="E57" s="101">
        <v>167</v>
      </c>
      <c r="F57" s="152"/>
    </row>
    <row r="58" spans="1:6" ht="15" customHeight="1" x14ac:dyDescent="0.25">
      <c r="A58" s="103" t="s">
        <v>165</v>
      </c>
      <c r="B58" s="104">
        <f t="shared" si="0"/>
        <v>51.2</v>
      </c>
      <c r="C58" s="105">
        <v>64</v>
      </c>
      <c r="D58" s="106">
        <v>30</v>
      </c>
      <c r="E58" s="105">
        <v>255</v>
      </c>
      <c r="F58" s="152"/>
    </row>
    <row r="59" spans="1:6" ht="15" customHeight="1" x14ac:dyDescent="0.25">
      <c r="A59" s="99" t="s">
        <v>166</v>
      </c>
      <c r="B59" s="100">
        <f t="shared" si="0"/>
        <v>17.600000000000001</v>
      </c>
      <c r="C59" s="101">
        <v>22</v>
      </c>
      <c r="D59" s="102">
        <v>30</v>
      </c>
      <c r="E59" s="101">
        <v>103</v>
      </c>
      <c r="F59" s="152"/>
    </row>
    <row r="60" spans="1:6" ht="15" customHeight="1" x14ac:dyDescent="0.25">
      <c r="A60" s="103" t="s">
        <v>167</v>
      </c>
      <c r="B60" s="104">
        <f t="shared" si="0"/>
        <v>43.2</v>
      </c>
      <c r="C60" s="105">
        <v>54</v>
      </c>
      <c r="D60" s="106">
        <v>30</v>
      </c>
      <c r="E60" s="105">
        <v>161</v>
      </c>
      <c r="F60" s="152"/>
    </row>
    <row r="61" spans="1:6" ht="15" customHeight="1" x14ac:dyDescent="0.25">
      <c r="A61" s="99" t="s">
        <v>168</v>
      </c>
      <c r="B61" s="100">
        <f t="shared" si="0"/>
        <v>30.400000000000002</v>
      </c>
      <c r="C61" s="101">
        <v>38</v>
      </c>
      <c r="D61" s="102">
        <v>30</v>
      </c>
      <c r="E61" s="101">
        <v>78</v>
      </c>
      <c r="F61" s="152"/>
    </row>
    <row r="62" spans="1:6" ht="15" customHeight="1" x14ac:dyDescent="0.25">
      <c r="A62" s="103" t="s">
        <v>169</v>
      </c>
      <c r="B62" s="104">
        <f t="shared" si="0"/>
        <v>25.6</v>
      </c>
      <c r="C62" s="105">
        <v>32</v>
      </c>
      <c r="D62" s="106">
        <v>30</v>
      </c>
      <c r="E62" s="105">
        <v>125</v>
      </c>
      <c r="F62" s="152"/>
    </row>
    <row r="63" spans="1:6" ht="15" customHeight="1" x14ac:dyDescent="0.25">
      <c r="A63" s="99" t="s">
        <v>170</v>
      </c>
      <c r="B63" s="100">
        <f t="shared" si="0"/>
        <v>20.8</v>
      </c>
      <c r="C63" s="101">
        <v>26</v>
      </c>
      <c r="D63" s="102">
        <v>30</v>
      </c>
      <c r="E63" s="101">
        <v>183</v>
      </c>
      <c r="F63" s="152"/>
    </row>
    <row r="64" spans="1:6" ht="15" customHeight="1" x14ac:dyDescent="0.25">
      <c r="A64" s="103" t="s">
        <v>171</v>
      </c>
      <c r="B64" s="104">
        <f t="shared" si="0"/>
        <v>36</v>
      </c>
      <c r="C64" s="105">
        <v>45</v>
      </c>
      <c r="D64" s="106">
        <v>30</v>
      </c>
      <c r="E64" s="105">
        <v>171</v>
      </c>
      <c r="F64" s="152"/>
    </row>
    <row r="65" spans="1:6" ht="15" customHeight="1" x14ac:dyDescent="0.25">
      <c r="A65" s="99" t="s">
        <v>451</v>
      </c>
      <c r="B65" s="100">
        <f t="shared" si="0"/>
        <v>38.400000000000006</v>
      </c>
      <c r="C65" s="101">
        <v>48</v>
      </c>
      <c r="D65" s="102">
        <v>30</v>
      </c>
      <c r="E65" s="101">
        <v>159</v>
      </c>
      <c r="F65" s="152"/>
    </row>
    <row r="66" spans="1:6" ht="15" customHeight="1" x14ac:dyDescent="0.25">
      <c r="A66" s="103" t="s">
        <v>379</v>
      </c>
      <c r="B66" s="104">
        <f t="shared" si="0"/>
        <v>35.200000000000003</v>
      </c>
      <c r="C66" s="105">
        <v>44</v>
      </c>
      <c r="D66" s="106">
        <v>30</v>
      </c>
      <c r="E66" s="105">
        <v>105</v>
      </c>
      <c r="F66" s="152"/>
    </row>
    <row r="67" spans="1:6" ht="15" customHeight="1" x14ac:dyDescent="0.25">
      <c r="A67" s="99" t="s">
        <v>172</v>
      </c>
      <c r="B67" s="100">
        <f t="shared" si="0"/>
        <v>42.400000000000006</v>
      </c>
      <c r="C67" s="101">
        <v>53</v>
      </c>
      <c r="D67" s="102">
        <v>30</v>
      </c>
      <c r="E67" s="101">
        <v>263</v>
      </c>
      <c r="F67" s="152"/>
    </row>
    <row r="68" spans="1:6" ht="15" customHeight="1" x14ac:dyDescent="0.25">
      <c r="A68" s="103" t="s">
        <v>173</v>
      </c>
      <c r="B68" s="104">
        <f t="shared" si="0"/>
        <v>26.400000000000002</v>
      </c>
      <c r="C68" s="105">
        <v>33</v>
      </c>
      <c r="D68" s="106">
        <v>30</v>
      </c>
      <c r="E68" s="105">
        <v>161</v>
      </c>
      <c r="F68" s="152"/>
    </row>
    <row r="69" spans="1:6" ht="15" customHeight="1" x14ac:dyDescent="0.25">
      <c r="A69" s="99" t="s">
        <v>174</v>
      </c>
      <c r="B69" s="100">
        <f t="shared" si="0"/>
        <v>29.6</v>
      </c>
      <c r="C69" s="101">
        <v>37</v>
      </c>
      <c r="D69" s="102">
        <v>30</v>
      </c>
      <c r="E69" s="101">
        <v>87</v>
      </c>
      <c r="F69" s="152"/>
    </row>
    <row r="70" spans="1:6" ht="15" customHeight="1" x14ac:dyDescent="0.25">
      <c r="A70" s="103" t="s">
        <v>175</v>
      </c>
      <c r="B70" s="104">
        <f t="shared" si="0"/>
        <v>30.400000000000002</v>
      </c>
      <c r="C70" s="105">
        <v>38</v>
      </c>
      <c r="D70" s="106">
        <v>30</v>
      </c>
      <c r="E70" s="105">
        <v>203</v>
      </c>
      <c r="F70" s="152"/>
    </row>
    <row r="71" spans="1:6" ht="15" customHeight="1" x14ac:dyDescent="0.25">
      <c r="A71" s="99" t="s">
        <v>380</v>
      </c>
      <c r="B71" s="100">
        <f t="shared" si="0"/>
        <v>26.400000000000002</v>
      </c>
      <c r="C71" s="101">
        <v>33</v>
      </c>
      <c r="D71" s="102">
        <v>30</v>
      </c>
      <c r="E71" s="101">
        <v>139</v>
      </c>
      <c r="F71" s="152"/>
    </row>
    <row r="72" spans="1:6" ht="15" customHeight="1" x14ac:dyDescent="0.25">
      <c r="A72" s="103" t="s">
        <v>381</v>
      </c>
      <c r="B72" s="104">
        <f t="shared" si="0"/>
        <v>24</v>
      </c>
      <c r="C72" s="105">
        <v>30</v>
      </c>
      <c r="D72" s="106">
        <v>30</v>
      </c>
      <c r="E72" s="105">
        <v>150</v>
      </c>
      <c r="F72" s="152"/>
    </row>
    <row r="73" spans="1:6" ht="15" customHeight="1" x14ac:dyDescent="0.25">
      <c r="A73" s="99" t="s">
        <v>176</v>
      </c>
      <c r="B73" s="100">
        <f t="shared" si="0"/>
        <v>30.400000000000002</v>
      </c>
      <c r="C73" s="101">
        <v>38</v>
      </c>
      <c r="D73" s="102">
        <v>30</v>
      </c>
      <c r="E73" s="101">
        <v>124</v>
      </c>
      <c r="F73" s="152"/>
    </row>
    <row r="74" spans="1:6" ht="15" customHeight="1" x14ac:dyDescent="0.25">
      <c r="A74" s="103" t="s">
        <v>177</v>
      </c>
      <c r="B74" s="104">
        <f t="shared" si="0"/>
        <v>39.200000000000003</v>
      </c>
      <c r="C74" s="105">
        <v>49</v>
      </c>
      <c r="D74" s="106">
        <v>30</v>
      </c>
      <c r="E74" s="105">
        <v>140</v>
      </c>
      <c r="F74" s="152"/>
    </row>
    <row r="75" spans="1:6" ht="15" customHeight="1" x14ac:dyDescent="0.25">
      <c r="A75" s="99" t="s">
        <v>178</v>
      </c>
      <c r="B75" s="100">
        <f t="shared" si="0"/>
        <v>20.8</v>
      </c>
      <c r="C75" s="101">
        <v>26</v>
      </c>
      <c r="D75" s="102">
        <v>30</v>
      </c>
      <c r="E75" s="101">
        <v>113</v>
      </c>
      <c r="F75" s="152"/>
    </row>
    <row r="76" spans="1:6" ht="15" customHeight="1" x14ac:dyDescent="0.25">
      <c r="A76" s="103" t="s">
        <v>179</v>
      </c>
      <c r="B76" s="104">
        <f t="shared" si="0"/>
        <v>37.6</v>
      </c>
      <c r="C76" s="105">
        <v>47</v>
      </c>
      <c r="D76" s="106">
        <v>30</v>
      </c>
      <c r="E76" s="105">
        <v>198</v>
      </c>
      <c r="F76" s="152"/>
    </row>
    <row r="77" spans="1:6" ht="15" customHeight="1" x14ac:dyDescent="0.25">
      <c r="A77" s="99" t="s">
        <v>382</v>
      </c>
      <c r="B77" s="100">
        <f t="shared" si="0"/>
        <v>28</v>
      </c>
      <c r="C77" s="101">
        <v>35</v>
      </c>
      <c r="D77" s="102">
        <v>30</v>
      </c>
      <c r="E77" s="101">
        <v>155</v>
      </c>
      <c r="F77" s="152"/>
    </row>
    <row r="78" spans="1:6" ht="15" customHeight="1" x14ac:dyDescent="0.25">
      <c r="A78" s="103" t="s">
        <v>383</v>
      </c>
      <c r="B78" s="104">
        <f t="shared" si="0"/>
        <v>14.4</v>
      </c>
      <c r="C78" s="105">
        <v>18</v>
      </c>
      <c r="D78" s="106">
        <v>30</v>
      </c>
      <c r="E78" s="105">
        <v>80</v>
      </c>
      <c r="F78" s="152"/>
    </row>
    <row r="79" spans="1:6" ht="15" customHeight="1" x14ac:dyDescent="0.25">
      <c r="A79" s="99" t="s">
        <v>384</v>
      </c>
      <c r="B79" s="100">
        <f t="shared" si="0"/>
        <v>20.8</v>
      </c>
      <c r="C79" s="101">
        <v>26</v>
      </c>
      <c r="D79" s="102">
        <v>30</v>
      </c>
      <c r="E79" s="101">
        <v>167</v>
      </c>
      <c r="F79" s="152"/>
    </row>
    <row r="80" spans="1:6" ht="15" customHeight="1" x14ac:dyDescent="0.25">
      <c r="A80" s="103" t="s">
        <v>385</v>
      </c>
      <c r="B80" s="104">
        <f t="shared" si="0"/>
        <v>35.200000000000003</v>
      </c>
      <c r="C80" s="105">
        <v>44</v>
      </c>
      <c r="D80" s="106">
        <v>30</v>
      </c>
      <c r="E80" s="105">
        <v>218</v>
      </c>
      <c r="F80" s="152"/>
    </row>
    <row r="81" spans="1:6" ht="15" customHeight="1" x14ac:dyDescent="0.25">
      <c r="A81" s="99" t="s">
        <v>386</v>
      </c>
      <c r="B81" s="100">
        <f t="shared" ref="B81:B143" si="1">C81*80%</f>
        <v>30.400000000000002</v>
      </c>
      <c r="C81" s="101">
        <v>38</v>
      </c>
      <c r="D81" s="102">
        <v>30</v>
      </c>
      <c r="E81" s="101">
        <v>211</v>
      </c>
      <c r="F81" s="152"/>
    </row>
    <row r="82" spans="1:6" ht="15" customHeight="1" x14ac:dyDescent="0.25">
      <c r="A82" s="103" t="s">
        <v>387</v>
      </c>
      <c r="B82" s="104">
        <f t="shared" si="1"/>
        <v>14.4</v>
      </c>
      <c r="C82" s="105">
        <v>18</v>
      </c>
      <c r="D82" s="106">
        <v>30</v>
      </c>
      <c r="E82" s="105">
        <v>80</v>
      </c>
      <c r="F82" s="152"/>
    </row>
    <row r="83" spans="1:6" ht="15" customHeight="1" x14ac:dyDescent="0.25">
      <c r="A83" s="99" t="s">
        <v>180</v>
      </c>
      <c r="B83" s="100">
        <f t="shared" si="1"/>
        <v>29.6</v>
      </c>
      <c r="C83" s="101">
        <v>37</v>
      </c>
      <c r="D83" s="102">
        <v>30</v>
      </c>
      <c r="E83" s="101">
        <v>179</v>
      </c>
      <c r="F83" s="152"/>
    </row>
    <row r="84" spans="1:6" ht="15" customHeight="1" x14ac:dyDescent="0.25">
      <c r="A84" s="103" t="s">
        <v>181</v>
      </c>
      <c r="B84" s="104">
        <f t="shared" si="1"/>
        <v>21.6</v>
      </c>
      <c r="C84" s="105">
        <v>27</v>
      </c>
      <c r="D84" s="106">
        <v>30</v>
      </c>
      <c r="E84" s="105">
        <v>196</v>
      </c>
      <c r="F84" s="152"/>
    </row>
    <row r="85" spans="1:6" ht="15" customHeight="1" x14ac:dyDescent="0.25">
      <c r="A85" s="99" t="s">
        <v>182</v>
      </c>
      <c r="B85" s="100">
        <f t="shared" si="1"/>
        <v>42.400000000000006</v>
      </c>
      <c r="C85" s="101">
        <v>53</v>
      </c>
      <c r="D85" s="102">
        <v>30</v>
      </c>
      <c r="E85" s="101">
        <v>164</v>
      </c>
      <c r="F85" s="152"/>
    </row>
    <row r="86" spans="1:6" ht="15" customHeight="1" x14ac:dyDescent="0.25">
      <c r="A86" s="103" t="s">
        <v>183</v>
      </c>
      <c r="B86" s="104">
        <f t="shared" si="1"/>
        <v>40.800000000000004</v>
      </c>
      <c r="C86" s="105">
        <v>51</v>
      </c>
      <c r="D86" s="106">
        <v>30</v>
      </c>
      <c r="E86" s="105">
        <v>187</v>
      </c>
      <c r="F86" s="152"/>
    </row>
    <row r="87" spans="1:6" ht="15" customHeight="1" x14ac:dyDescent="0.25">
      <c r="A87" s="99" t="s">
        <v>184</v>
      </c>
      <c r="B87" s="100">
        <f t="shared" si="1"/>
        <v>39.200000000000003</v>
      </c>
      <c r="C87" s="101">
        <v>49</v>
      </c>
      <c r="D87" s="102">
        <v>30</v>
      </c>
      <c r="E87" s="101">
        <v>268</v>
      </c>
      <c r="F87" s="152"/>
    </row>
    <row r="88" spans="1:6" ht="15" customHeight="1" x14ac:dyDescent="0.25">
      <c r="A88" s="103" t="s">
        <v>388</v>
      </c>
      <c r="B88" s="104">
        <f t="shared" si="1"/>
        <v>28</v>
      </c>
      <c r="C88" s="105">
        <v>35</v>
      </c>
      <c r="D88" s="106">
        <v>30</v>
      </c>
      <c r="E88" s="105">
        <v>191</v>
      </c>
      <c r="F88" s="152"/>
    </row>
    <row r="89" spans="1:6" ht="15" customHeight="1" x14ac:dyDescent="0.25">
      <c r="A89" s="99" t="s">
        <v>452</v>
      </c>
      <c r="B89" s="100">
        <f t="shared" si="1"/>
        <v>32</v>
      </c>
      <c r="C89" s="101">
        <v>40</v>
      </c>
      <c r="D89" s="102">
        <v>30</v>
      </c>
      <c r="E89" s="101">
        <v>150</v>
      </c>
      <c r="F89" s="152"/>
    </row>
    <row r="90" spans="1:6" ht="15" customHeight="1" x14ac:dyDescent="0.25">
      <c r="A90" s="103" t="s">
        <v>389</v>
      </c>
      <c r="B90" s="104">
        <f t="shared" si="1"/>
        <v>28</v>
      </c>
      <c r="C90" s="105">
        <v>35</v>
      </c>
      <c r="D90" s="106">
        <v>30</v>
      </c>
      <c r="E90" s="105">
        <v>150</v>
      </c>
      <c r="F90" s="152"/>
    </row>
    <row r="91" spans="1:6" ht="15" customHeight="1" x14ac:dyDescent="0.25">
      <c r="A91" s="99" t="s">
        <v>185</v>
      </c>
      <c r="B91" s="100">
        <f t="shared" si="1"/>
        <v>25.6</v>
      </c>
      <c r="C91" s="101">
        <v>32</v>
      </c>
      <c r="D91" s="102">
        <v>30</v>
      </c>
      <c r="E91" s="101">
        <v>171</v>
      </c>
      <c r="F91" s="152"/>
    </row>
    <row r="92" spans="1:6" ht="15" customHeight="1" x14ac:dyDescent="0.25">
      <c r="A92" s="103" t="s">
        <v>390</v>
      </c>
      <c r="B92" s="104">
        <f t="shared" si="1"/>
        <v>32.800000000000004</v>
      </c>
      <c r="C92" s="105">
        <v>41</v>
      </c>
      <c r="D92" s="106">
        <v>30</v>
      </c>
      <c r="E92" s="105">
        <v>285</v>
      </c>
      <c r="F92" s="152"/>
    </row>
    <row r="93" spans="1:6" ht="15" customHeight="1" x14ac:dyDescent="0.25">
      <c r="A93" s="99" t="s">
        <v>433</v>
      </c>
      <c r="B93" s="100">
        <f t="shared" si="1"/>
        <v>21.6</v>
      </c>
      <c r="C93" s="101">
        <v>27</v>
      </c>
      <c r="D93" s="102">
        <v>30</v>
      </c>
      <c r="E93" s="101">
        <v>141</v>
      </c>
      <c r="F93" s="152"/>
    </row>
    <row r="94" spans="1:6" ht="15" customHeight="1" x14ac:dyDescent="0.25">
      <c r="A94" s="103" t="s">
        <v>391</v>
      </c>
      <c r="B94" s="104">
        <f t="shared" si="1"/>
        <v>21.6</v>
      </c>
      <c r="C94" s="105">
        <v>27</v>
      </c>
      <c r="D94" s="106">
        <v>30</v>
      </c>
      <c r="E94" s="105">
        <v>141</v>
      </c>
      <c r="F94" s="152"/>
    </row>
    <row r="95" spans="1:6" ht="15" customHeight="1" x14ac:dyDescent="0.25">
      <c r="A95" s="99" t="s">
        <v>186</v>
      </c>
      <c r="B95" s="100">
        <f t="shared" si="1"/>
        <v>37.6</v>
      </c>
      <c r="C95" s="101">
        <v>47</v>
      </c>
      <c r="D95" s="102">
        <v>30</v>
      </c>
      <c r="E95" s="101">
        <v>134</v>
      </c>
      <c r="F95" s="152"/>
    </row>
    <row r="96" spans="1:6" ht="15" customHeight="1" x14ac:dyDescent="0.25">
      <c r="A96" s="103" t="s">
        <v>187</v>
      </c>
      <c r="B96" s="104">
        <f t="shared" si="1"/>
        <v>28</v>
      </c>
      <c r="C96" s="105">
        <v>35</v>
      </c>
      <c r="D96" s="106">
        <v>30</v>
      </c>
      <c r="E96" s="105">
        <v>108</v>
      </c>
      <c r="F96" s="152"/>
    </row>
    <row r="97" spans="1:6" ht="15" customHeight="1" x14ac:dyDescent="0.25">
      <c r="A97" s="99" t="s">
        <v>188</v>
      </c>
      <c r="B97" s="100">
        <f t="shared" si="1"/>
        <v>36.800000000000004</v>
      </c>
      <c r="C97" s="101">
        <v>46</v>
      </c>
      <c r="D97" s="102">
        <v>30</v>
      </c>
      <c r="E97" s="101">
        <v>275</v>
      </c>
      <c r="F97" s="152"/>
    </row>
    <row r="98" spans="1:6" ht="15" customHeight="1" x14ac:dyDescent="0.25">
      <c r="A98" s="103" t="s">
        <v>392</v>
      </c>
      <c r="B98" s="104">
        <f t="shared" si="1"/>
        <v>40.800000000000004</v>
      </c>
      <c r="C98" s="105">
        <v>51</v>
      </c>
      <c r="D98" s="106">
        <v>30</v>
      </c>
      <c r="E98" s="105">
        <v>214</v>
      </c>
      <c r="F98" s="152"/>
    </row>
    <row r="99" spans="1:6" ht="15" customHeight="1" x14ac:dyDescent="0.25">
      <c r="A99" s="99" t="s">
        <v>393</v>
      </c>
      <c r="B99" s="100">
        <f t="shared" si="1"/>
        <v>36</v>
      </c>
      <c r="C99" s="101">
        <v>45</v>
      </c>
      <c r="D99" s="102">
        <v>30</v>
      </c>
      <c r="E99" s="101">
        <v>392</v>
      </c>
      <c r="F99" s="152"/>
    </row>
    <row r="100" spans="1:6" ht="15" customHeight="1" x14ac:dyDescent="0.25">
      <c r="A100" s="103" t="s">
        <v>394</v>
      </c>
      <c r="B100" s="104">
        <f t="shared" si="1"/>
        <v>41.6</v>
      </c>
      <c r="C100" s="105">
        <v>52</v>
      </c>
      <c r="D100" s="106">
        <v>30</v>
      </c>
      <c r="E100" s="105">
        <v>304</v>
      </c>
      <c r="F100" s="152"/>
    </row>
    <row r="101" spans="1:6" ht="15" customHeight="1" x14ac:dyDescent="0.25">
      <c r="A101" s="99" t="s">
        <v>395</v>
      </c>
      <c r="B101" s="100">
        <f t="shared" si="1"/>
        <v>36</v>
      </c>
      <c r="C101" s="101">
        <v>45</v>
      </c>
      <c r="D101" s="102">
        <v>30</v>
      </c>
      <c r="E101" s="101">
        <v>214</v>
      </c>
      <c r="F101" s="152"/>
    </row>
    <row r="102" spans="1:6" ht="15" customHeight="1" x14ac:dyDescent="0.25">
      <c r="A102" s="103" t="s">
        <v>189</v>
      </c>
      <c r="B102" s="104">
        <f t="shared" si="1"/>
        <v>24.8</v>
      </c>
      <c r="C102" s="105">
        <v>31</v>
      </c>
      <c r="D102" s="106">
        <v>30</v>
      </c>
      <c r="E102" s="105">
        <v>90</v>
      </c>
      <c r="F102" s="152"/>
    </row>
    <row r="103" spans="1:6" ht="15" customHeight="1" x14ac:dyDescent="0.25">
      <c r="A103" s="99" t="s">
        <v>190</v>
      </c>
      <c r="B103" s="100">
        <f t="shared" si="1"/>
        <v>21.6</v>
      </c>
      <c r="C103" s="101">
        <v>27</v>
      </c>
      <c r="D103" s="102">
        <v>30</v>
      </c>
      <c r="E103" s="101">
        <v>108</v>
      </c>
      <c r="F103" s="152"/>
    </row>
    <row r="104" spans="1:6" ht="15" customHeight="1" x14ac:dyDescent="0.25">
      <c r="A104" s="103" t="s">
        <v>191</v>
      </c>
      <c r="B104" s="104">
        <f t="shared" si="1"/>
        <v>53.6</v>
      </c>
      <c r="C104" s="105">
        <v>67</v>
      </c>
      <c r="D104" s="106">
        <v>30</v>
      </c>
      <c r="E104" s="105">
        <v>128</v>
      </c>
      <c r="F104" s="152"/>
    </row>
    <row r="105" spans="1:6" ht="15" customHeight="1" x14ac:dyDescent="0.25">
      <c r="A105" s="99" t="s">
        <v>192</v>
      </c>
      <c r="B105" s="100">
        <f t="shared" si="1"/>
        <v>32</v>
      </c>
      <c r="C105" s="101">
        <v>40</v>
      </c>
      <c r="D105" s="102">
        <v>30</v>
      </c>
      <c r="E105" s="101">
        <v>217</v>
      </c>
      <c r="F105" s="152"/>
    </row>
    <row r="106" spans="1:6" ht="15" customHeight="1" x14ac:dyDescent="0.25">
      <c r="A106" s="103" t="s">
        <v>193</v>
      </c>
      <c r="B106" s="104">
        <f t="shared" si="1"/>
        <v>23.200000000000003</v>
      </c>
      <c r="C106" s="105">
        <v>29</v>
      </c>
      <c r="D106" s="106">
        <v>30</v>
      </c>
      <c r="E106" s="105">
        <v>80</v>
      </c>
      <c r="F106" s="152"/>
    </row>
    <row r="107" spans="1:6" ht="15" customHeight="1" x14ac:dyDescent="0.25">
      <c r="A107" s="99" t="s">
        <v>194</v>
      </c>
      <c r="B107" s="100">
        <f t="shared" si="1"/>
        <v>22.400000000000002</v>
      </c>
      <c r="C107" s="101">
        <v>28</v>
      </c>
      <c r="D107" s="102">
        <v>30</v>
      </c>
      <c r="E107" s="101">
        <v>123</v>
      </c>
      <c r="F107" s="152"/>
    </row>
    <row r="108" spans="1:6" ht="15" customHeight="1" x14ac:dyDescent="0.25">
      <c r="A108" s="103" t="s">
        <v>195</v>
      </c>
      <c r="B108" s="104">
        <f t="shared" si="1"/>
        <v>43.2</v>
      </c>
      <c r="C108" s="105">
        <v>54</v>
      </c>
      <c r="D108" s="106">
        <v>30</v>
      </c>
      <c r="E108" s="105">
        <v>337</v>
      </c>
      <c r="F108" s="152"/>
    </row>
    <row r="109" spans="1:6" ht="15" customHeight="1" x14ac:dyDescent="0.25">
      <c r="A109" s="99" t="s">
        <v>196</v>
      </c>
      <c r="B109" s="100">
        <f t="shared" si="1"/>
        <v>35.200000000000003</v>
      </c>
      <c r="C109" s="101">
        <v>44</v>
      </c>
      <c r="D109" s="102">
        <v>30</v>
      </c>
      <c r="E109" s="101">
        <v>215</v>
      </c>
      <c r="F109" s="152"/>
    </row>
    <row r="110" spans="1:6" ht="15" customHeight="1" x14ac:dyDescent="0.25">
      <c r="A110" s="103" t="s">
        <v>197</v>
      </c>
      <c r="B110" s="104">
        <f t="shared" si="1"/>
        <v>25.6</v>
      </c>
      <c r="C110" s="105">
        <v>32</v>
      </c>
      <c r="D110" s="106">
        <v>30</v>
      </c>
      <c r="E110" s="105">
        <v>130</v>
      </c>
      <c r="F110" s="152"/>
    </row>
    <row r="111" spans="1:6" ht="15" customHeight="1" x14ac:dyDescent="0.25">
      <c r="A111" s="99" t="s">
        <v>198</v>
      </c>
      <c r="B111" s="100">
        <f t="shared" si="1"/>
        <v>16</v>
      </c>
      <c r="C111" s="101">
        <v>20</v>
      </c>
      <c r="D111" s="102">
        <v>30</v>
      </c>
      <c r="E111" s="101">
        <v>71</v>
      </c>
      <c r="F111" s="152"/>
    </row>
    <row r="112" spans="1:6" ht="15" customHeight="1" x14ac:dyDescent="0.25">
      <c r="A112" s="103" t="s">
        <v>199</v>
      </c>
      <c r="B112" s="104">
        <f t="shared" si="1"/>
        <v>30.400000000000002</v>
      </c>
      <c r="C112" s="105">
        <v>38</v>
      </c>
      <c r="D112" s="106">
        <v>30</v>
      </c>
      <c r="E112" s="105">
        <v>191</v>
      </c>
      <c r="F112" s="152"/>
    </row>
    <row r="113" spans="1:6" ht="15" customHeight="1" x14ac:dyDescent="0.25">
      <c r="A113" s="99" t="s">
        <v>200</v>
      </c>
      <c r="B113" s="100">
        <f t="shared" si="1"/>
        <v>33.6</v>
      </c>
      <c r="C113" s="101">
        <v>42</v>
      </c>
      <c r="D113" s="102">
        <v>30</v>
      </c>
      <c r="E113" s="101">
        <v>170</v>
      </c>
      <c r="F113" s="152"/>
    </row>
    <row r="114" spans="1:6" ht="15" customHeight="1" x14ac:dyDescent="0.25">
      <c r="A114" s="103" t="s">
        <v>201</v>
      </c>
      <c r="B114" s="104">
        <f t="shared" si="1"/>
        <v>41.6</v>
      </c>
      <c r="C114" s="105">
        <v>52</v>
      </c>
      <c r="D114" s="106">
        <v>30</v>
      </c>
      <c r="E114" s="105">
        <v>224</v>
      </c>
      <c r="F114" s="152"/>
    </row>
    <row r="115" spans="1:6" ht="15" customHeight="1" x14ac:dyDescent="0.25">
      <c r="A115" s="99" t="s">
        <v>202</v>
      </c>
      <c r="B115" s="100">
        <f t="shared" si="1"/>
        <v>23.200000000000003</v>
      </c>
      <c r="C115" s="101">
        <v>29</v>
      </c>
      <c r="D115" s="102">
        <v>30</v>
      </c>
      <c r="E115" s="101">
        <v>71</v>
      </c>
      <c r="F115" s="152"/>
    </row>
    <row r="116" spans="1:6" ht="15" customHeight="1" x14ac:dyDescent="0.25">
      <c r="A116" s="103" t="s">
        <v>203</v>
      </c>
      <c r="B116" s="104">
        <f t="shared" si="1"/>
        <v>18.400000000000002</v>
      </c>
      <c r="C116" s="105">
        <v>23</v>
      </c>
      <c r="D116" s="106">
        <v>30</v>
      </c>
      <c r="E116" s="105">
        <v>104</v>
      </c>
      <c r="F116" s="152"/>
    </row>
    <row r="117" spans="1:6" ht="15" customHeight="1" x14ac:dyDescent="0.25">
      <c r="A117" s="99" t="s">
        <v>204</v>
      </c>
      <c r="B117" s="100">
        <f t="shared" si="1"/>
        <v>30.400000000000002</v>
      </c>
      <c r="C117" s="101">
        <v>38</v>
      </c>
      <c r="D117" s="102">
        <v>30</v>
      </c>
      <c r="E117" s="101">
        <v>119</v>
      </c>
      <c r="F117" s="152"/>
    </row>
    <row r="118" spans="1:6" ht="15" customHeight="1" x14ac:dyDescent="0.25">
      <c r="A118" s="103" t="s">
        <v>205</v>
      </c>
      <c r="B118" s="104">
        <f t="shared" si="1"/>
        <v>45.6</v>
      </c>
      <c r="C118" s="105">
        <v>57</v>
      </c>
      <c r="D118" s="106">
        <v>30</v>
      </c>
      <c r="E118" s="105">
        <v>146</v>
      </c>
      <c r="F118" s="152"/>
    </row>
    <row r="119" spans="1:6" ht="15" customHeight="1" x14ac:dyDescent="0.25">
      <c r="A119" s="99" t="s">
        <v>434</v>
      </c>
      <c r="B119" s="100">
        <f t="shared" si="1"/>
        <v>43.2</v>
      </c>
      <c r="C119" s="101">
        <v>54</v>
      </c>
      <c r="D119" s="102">
        <v>30</v>
      </c>
      <c r="E119" s="101">
        <v>173</v>
      </c>
      <c r="F119" s="152"/>
    </row>
    <row r="120" spans="1:6" ht="15" customHeight="1" x14ac:dyDescent="0.25">
      <c r="A120" s="103" t="s">
        <v>206</v>
      </c>
      <c r="B120" s="104">
        <f t="shared" si="1"/>
        <v>37.6</v>
      </c>
      <c r="C120" s="105">
        <v>47</v>
      </c>
      <c r="D120" s="106">
        <v>30</v>
      </c>
      <c r="E120" s="105">
        <v>234</v>
      </c>
      <c r="F120" s="152"/>
    </row>
    <row r="121" spans="1:6" ht="15" customHeight="1" x14ac:dyDescent="0.25">
      <c r="A121" s="99" t="s">
        <v>207</v>
      </c>
      <c r="B121" s="100">
        <f t="shared" si="1"/>
        <v>32</v>
      </c>
      <c r="C121" s="101">
        <v>40</v>
      </c>
      <c r="D121" s="102">
        <v>30</v>
      </c>
      <c r="E121" s="101">
        <v>124</v>
      </c>
      <c r="F121" s="152"/>
    </row>
    <row r="122" spans="1:6" ht="15" customHeight="1" x14ac:dyDescent="0.25">
      <c r="A122" s="103" t="s">
        <v>208</v>
      </c>
      <c r="B122" s="104">
        <f t="shared" si="1"/>
        <v>41.6</v>
      </c>
      <c r="C122" s="105">
        <v>52</v>
      </c>
      <c r="D122" s="106">
        <v>30</v>
      </c>
      <c r="E122" s="105">
        <v>139</v>
      </c>
      <c r="F122" s="152"/>
    </row>
    <row r="123" spans="1:6" ht="15" customHeight="1" x14ac:dyDescent="0.25">
      <c r="A123" s="99" t="s">
        <v>209</v>
      </c>
      <c r="B123" s="100">
        <f t="shared" si="1"/>
        <v>21.6</v>
      </c>
      <c r="C123" s="101">
        <v>27</v>
      </c>
      <c r="D123" s="102">
        <v>30</v>
      </c>
      <c r="E123" s="101">
        <v>116</v>
      </c>
      <c r="F123" s="152"/>
    </row>
    <row r="124" spans="1:6" ht="15" customHeight="1" x14ac:dyDescent="0.25">
      <c r="A124" s="103" t="s">
        <v>210</v>
      </c>
      <c r="B124" s="104">
        <f t="shared" si="1"/>
        <v>27.200000000000003</v>
      </c>
      <c r="C124" s="105">
        <v>34</v>
      </c>
      <c r="D124" s="106">
        <v>30</v>
      </c>
      <c r="E124" s="105">
        <v>109</v>
      </c>
      <c r="F124" s="152"/>
    </row>
    <row r="125" spans="1:6" ht="15" customHeight="1" x14ac:dyDescent="0.25">
      <c r="A125" s="99" t="s">
        <v>211</v>
      </c>
      <c r="B125" s="100">
        <f t="shared" si="1"/>
        <v>24</v>
      </c>
      <c r="C125" s="101">
        <v>30</v>
      </c>
      <c r="D125" s="102">
        <v>30</v>
      </c>
      <c r="E125" s="101">
        <v>86</v>
      </c>
      <c r="F125" s="152"/>
    </row>
    <row r="126" spans="1:6" ht="15" customHeight="1" x14ac:dyDescent="0.25">
      <c r="A126" s="103" t="s">
        <v>212</v>
      </c>
      <c r="B126" s="104">
        <f t="shared" si="1"/>
        <v>46.400000000000006</v>
      </c>
      <c r="C126" s="105">
        <v>58</v>
      </c>
      <c r="D126" s="106">
        <v>30</v>
      </c>
      <c r="E126" s="105">
        <v>200</v>
      </c>
      <c r="F126" s="152"/>
    </row>
    <row r="127" spans="1:6" ht="15" customHeight="1" x14ac:dyDescent="0.25">
      <c r="A127" s="99" t="s">
        <v>213</v>
      </c>
      <c r="B127" s="100">
        <f t="shared" si="1"/>
        <v>28</v>
      </c>
      <c r="C127" s="101">
        <v>35</v>
      </c>
      <c r="D127" s="102">
        <v>30</v>
      </c>
      <c r="E127" s="101">
        <v>141</v>
      </c>
      <c r="F127" s="152"/>
    </row>
    <row r="128" spans="1:6" ht="15" customHeight="1" x14ac:dyDescent="0.25">
      <c r="A128" s="103" t="s">
        <v>214</v>
      </c>
      <c r="B128" s="104">
        <f t="shared" si="1"/>
        <v>39.200000000000003</v>
      </c>
      <c r="C128" s="105">
        <v>49</v>
      </c>
      <c r="D128" s="106">
        <v>30</v>
      </c>
      <c r="E128" s="105">
        <v>191</v>
      </c>
      <c r="F128" s="152"/>
    </row>
    <row r="129" spans="1:6" ht="15" customHeight="1" x14ac:dyDescent="0.25">
      <c r="A129" s="99" t="s">
        <v>215</v>
      </c>
      <c r="B129" s="100">
        <f t="shared" si="1"/>
        <v>27.200000000000003</v>
      </c>
      <c r="C129" s="101">
        <v>34</v>
      </c>
      <c r="D129" s="102">
        <v>30</v>
      </c>
      <c r="E129" s="101">
        <v>87</v>
      </c>
      <c r="F129" s="152"/>
    </row>
    <row r="130" spans="1:6" ht="15" customHeight="1" x14ac:dyDescent="0.25">
      <c r="A130" s="103" t="s">
        <v>216</v>
      </c>
      <c r="B130" s="104">
        <f t="shared" si="1"/>
        <v>29.6</v>
      </c>
      <c r="C130" s="105">
        <v>37</v>
      </c>
      <c r="D130" s="106">
        <v>30</v>
      </c>
      <c r="E130" s="105">
        <v>112</v>
      </c>
      <c r="F130" s="152"/>
    </row>
    <row r="131" spans="1:6" ht="15" customHeight="1" x14ac:dyDescent="0.25">
      <c r="A131" s="99" t="s">
        <v>217</v>
      </c>
      <c r="B131" s="100">
        <f t="shared" si="1"/>
        <v>23.200000000000003</v>
      </c>
      <c r="C131" s="101">
        <v>29</v>
      </c>
      <c r="D131" s="102">
        <v>30</v>
      </c>
      <c r="E131" s="101">
        <v>86</v>
      </c>
      <c r="F131" s="152"/>
    </row>
    <row r="132" spans="1:6" ht="15" customHeight="1" x14ac:dyDescent="0.25">
      <c r="A132" s="103" t="s">
        <v>218</v>
      </c>
      <c r="B132" s="104">
        <f t="shared" si="1"/>
        <v>28.8</v>
      </c>
      <c r="C132" s="105">
        <v>36</v>
      </c>
      <c r="D132" s="106">
        <v>30</v>
      </c>
      <c r="E132" s="105">
        <v>172</v>
      </c>
      <c r="F132" s="152"/>
    </row>
    <row r="133" spans="1:6" ht="15" customHeight="1" x14ac:dyDescent="0.25">
      <c r="A133" s="99" t="s">
        <v>219</v>
      </c>
      <c r="B133" s="100">
        <f t="shared" si="1"/>
        <v>26.400000000000002</v>
      </c>
      <c r="C133" s="101">
        <v>33</v>
      </c>
      <c r="D133" s="102">
        <v>30</v>
      </c>
      <c r="E133" s="101">
        <v>337</v>
      </c>
      <c r="F133" s="152"/>
    </row>
    <row r="134" spans="1:6" ht="15" customHeight="1" x14ac:dyDescent="0.25">
      <c r="A134" s="103" t="s">
        <v>220</v>
      </c>
      <c r="B134" s="104">
        <f t="shared" si="1"/>
        <v>16.8</v>
      </c>
      <c r="C134" s="105">
        <v>21</v>
      </c>
      <c r="D134" s="106">
        <v>30</v>
      </c>
      <c r="E134" s="105">
        <v>73</v>
      </c>
      <c r="F134" s="152"/>
    </row>
    <row r="135" spans="1:6" ht="15" customHeight="1" x14ac:dyDescent="0.25">
      <c r="A135" s="99" t="s">
        <v>221</v>
      </c>
      <c r="B135" s="100">
        <f t="shared" si="1"/>
        <v>34.4</v>
      </c>
      <c r="C135" s="101">
        <v>43</v>
      </c>
      <c r="D135" s="102">
        <v>30</v>
      </c>
      <c r="E135" s="101">
        <v>187</v>
      </c>
      <c r="F135" s="152"/>
    </row>
    <row r="136" spans="1:6" ht="15" customHeight="1" x14ac:dyDescent="0.25">
      <c r="A136" s="103" t="s">
        <v>222</v>
      </c>
      <c r="B136" s="104">
        <f t="shared" si="1"/>
        <v>15.200000000000001</v>
      </c>
      <c r="C136" s="105">
        <v>19</v>
      </c>
      <c r="D136" s="106">
        <v>30</v>
      </c>
      <c r="E136" s="105">
        <v>92</v>
      </c>
      <c r="F136" s="152"/>
    </row>
    <row r="137" spans="1:6" ht="15" customHeight="1" x14ac:dyDescent="0.25">
      <c r="A137" s="99" t="s">
        <v>223</v>
      </c>
      <c r="B137" s="100">
        <f t="shared" si="1"/>
        <v>20.8</v>
      </c>
      <c r="C137" s="101">
        <v>26</v>
      </c>
      <c r="D137" s="102">
        <v>30</v>
      </c>
      <c r="E137" s="101">
        <v>85</v>
      </c>
      <c r="F137" s="152"/>
    </row>
    <row r="138" spans="1:6" ht="15" customHeight="1" x14ac:dyDescent="0.25">
      <c r="A138" s="103" t="s">
        <v>224</v>
      </c>
      <c r="B138" s="104">
        <f t="shared" si="1"/>
        <v>33.6</v>
      </c>
      <c r="C138" s="105">
        <v>42</v>
      </c>
      <c r="D138" s="106">
        <v>30</v>
      </c>
      <c r="E138" s="105">
        <v>208</v>
      </c>
      <c r="F138" s="152"/>
    </row>
    <row r="139" spans="1:6" ht="15" customHeight="1" x14ac:dyDescent="0.25">
      <c r="A139" s="99" t="s">
        <v>225</v>
      </c>
      <c r="B139" s="100">
        <f t="shared" si="1"/>
        <v>15.200000000000001</v>
      </c>
      <c r="C139" s="101">
        <v>19</v>
      </c>
      <c r="D139" s="102">
        <v>30</v>
      </c>
      <c r="E139" s="101">
        <v>103</v>
      </c>
      <c r="F139" s="152"/>
    </row>
    <row r="140" spans="1:6" ht="15" customHeight="1" x14ac:dyDescent="0.25">
      <c r="A140" s="103" t="s">
        <v>226</v>
      </c>
      <c r="B140" s="104">
        <f t="shared" si="1"/>
        <v>18.400000000000002</v>
      </c>
      <c r="C140" s="105">
        <v>23</v>
      </c>
      <c r="D140" s="106">
        <v>30</v>
      </c>
      <c r="E140" s="105">
        <v>146</v>
      </c>
      <c r="F140" s="152"/>
    </row>
    <row r="141" spans="1:6" ht="15" customHeight="1" x14ac:dyDescent="0.25">
      <c r="A141" s="99" t="s">
        <v>227</v>
      </c>
      <c r="B141" s="100">
        <f t="shared" si="1"/>
        <v>21.6</v>
      </c>
      <c r="C141" s="101">
        <v>27</v>
      </c>
      <c r="D141" s="102">
        <v>30</v>
      </c>
      <c r="E141" s="101">
        <v>125</v>
      </c>
      <c r="F141" s="152"/>
    </row>
    <row r="142" spans="1:6" ht="15" customHeight="1" x14ac:dyDescent="0.25">
      <c r="A142" s="103" t="s">
        <v>228</v>
      </c>
      <c r="B142" s="104">
        <f t="shared" si="1"/>
        <v>38.400000000000006</v>
      </c>
      <c r="C142" s="105">
        <v>48</v>
      </c>
      <c r="D142" s="106">
        <v>30</v>
      </c>
      <c r="E142" s="105">
        <v>148</v>
      </c>
      <c r="F142" s="152"/>
    </row>
    <row r="143" spans="1:6" ht="15" customHeight="1" x14ac:dyDescent="0.25">
      <c r="A143" s="99" t="s">
        <v>229</v>
      </c>
      <c r="B143" s="100">
        <f t="shared" si="1"/>
        <v>30.400000000000002</v>
      </c>
      <c r="C143" s="101">
        <v>38</v>
      </c>
      <c r="D143" s="102">
        <v>30</v>
      </c>
      <c r="E143" s="101">
        <v>105</v>
      </c>
      <c r="F143" s="152"/>
    </row>
    <row r="144" spans="1:6" ht="15" customHeight="1" x14ac:dyDescent="0.25">
      <c r="A144" s="103" t="s">
        <v>230</v>
      </c>
      <c r="B144" s="104">
        <f t="shared" ref="B144:B201" si="2">C144*80%</f>
        <v>38.400000000000006</v>
      </c>
      <c r="C144" s="105">
        <v>48</v>
      </c>
      <c r="D144" s="106">
        <v>30</v>
      </c>
      <c r="E144" s="105">
        <v>167</v>
      </c>
      <c r="F144" s="152"/>
    </row>
    <row r="145" spans="1:6" ht="15" customHeight="1" x14ac:dyDescent="0.25">
      <c r="A145" s="99" t="s">
        <v>231</v>
      </c>
      <c r="B145" s="100">
        <f t="shared" si="2"/>
        <v>28</v>
      </c>
      <c r="C145" s="101">
        <v>35</v>
      </c>
      <c r="D145" s="102">
        <v>30</v>
      </c>
      <c r="E145" s="101">
        <v>131</v>
      </c>
      <c r="F145" s="152"/>
    </row>
    <row r="146" spans="1:6" ht="15" customHeight="1" x14ac:dyDescent="0.25">
      <c r="A146" s="103" t="s">
        <v>232</v>
      </c>
      <c r="B146" s="104">
        <f t="shared" si="2"/>
        <v>34.4</v>
      </c>
      <c r="C146" s="105">
        <v>43</v>
      </c>
      <c r="D146" s="106">
        <v>30</v>
      </c>
      <c r="E146" s="105">
        <v>202</v>
      </c>
      <c r="F146" s="152"/>
    </row>
    <row r="147" spans="1:6" ht="15" customHeight="1" x14ac:dyDescent="0.25">
      <c r="A147" s="99" t="s">
        <v>314</v>
      </c>
      <c r="B147" s="100">
        <f t="shared" si="2"/>
        <v>17.600000000000001</v>
      </c>
      <c r="C147" s="101">
        <v>22</v>
      </c>
      <c r="D147" s="102">
        <v>30</v>
      </c>
      <c r="E147" s="101">
        <v>89</v>
      </c>
      <c r="F147" s="152"/>
    </row>
    <row r="148" spans="1:6" ht="15" customHeight="1" x14ac:dyDescent="0.25">
      <c r="A148" s="103" t="s">
        <v>233</v>
      </c>
      <c r="B148" s="104">
        <f t="shared" si="2"/>
        <v>49.6</v>
      </c>
      <c r="C148" s="105">
        <v>62</v>
      </c>
      <c r="D148" s="106">
        <v>30</v>
      </c>
      <c r="E148" s="105">
        <v>139</v>
      </c>
      <c r="F148" s="152"/>
    </row>
    <row r="149" spans="1:6" ht="15" customHeight="1" x14ac:dyDescent="0.25">
      <c r="A149" s="99" t="s">
        <v>234</v>
      </c>
      <c r="B149" s="100">
        <f t="shared" si="2"/>
        <v>42.400000000000006</v>
      </c>
      <c r="C149" s="101">
        <v>53</v>
      </c>
      <c r="D149" s="102">
        <v>30</v>
      </c>
      <c r="E149" s="101">
        <v>141</v>
      </c>
      <c r="F149" s="152"/>
    </row>
    <row r="150" spans="1:6" ht="15" customHeight="1" x14ac:dyDescent="0.25">
      <c r="A150" s="103" t="s">
        <v>235</v>
      </c>
      <c r="B150" s="104">
        <f t="shared" si="2"/>
        <v>32.800000000000004</v>
      </c>
      <c r="C150" s="105">
        <v>41</v>
      </c>
      <c r="D150" s="106">
        <v>30</v>
      </c>
      <c r="E150" s="105">
        <v>117</v>
      </c>
      <c r="F150" s="152"/>
    </row>
    <row r="151" spans="1:6" ht="15" customHeight="1" x14ac:dyDescent="0.25">
      <c r="A151" s="99" t="s">
        <v>315</v>
      </c>
      <c r="B151" s="100">
        <f t="shared" si="2"/>
        <v>27.200000000000003</v>
      </c>
      <c r="C151" s="101">
        <v>34</v>
      </c>
      <c r="D151" s="102">
        <v>30</v>
      </c>
      <c r="E151" s="101">
        <v>199</v>
      </c>
      <c r="F151" s="152"/>
    </row>
    <row r="152" spans="1:6" ht="15" customHeight="1" x14ac:dyDescent="0.25">
      <c r="A152" s="103" t="s">
        <v>236</v>
      </c>
      <c r="B152" s="104">
        <f t="shared" si="2"/>
        <v>33.6</v>
      </c>
      <c r="C152" s="105">
        <v>42</v>
      </c>
      <c r="D152" s="106">
        <v>30</v>
      </c>
      <c r="E152" s="105">
        <v>193</v>
      </c>
      <c r="F152" s="152"/>
    </row>
    <row r="153" spans="1:6" ht="15" customHeight="1" x14ac:dyDescent="0.25">
      <c r="A153" s="99" t="s">
        <v>237</v>
      </c>
      <c r="B153" s="100">
        <f t="shared" si="2"/>
        <v>27.200000000000003</v>
      </c>
      <c r="C153" s="101">
        <v>34</v>
      </c>
      <c r="D153" s="102">
        <v>30</v>
      </c>
      <c r="E153" s="101">
        <v>82</v>
      </c>
      <c r="F153" s="152"/>
    </row>
    <row r="154" spans="1:6" ht="15" customHeight="1" x14ac:dyDescent="0.25">
      <c r="A154" s="103" t="s">
        <v>238</v>
      </c>
      <c r="B154" s="104">
        <f t="shared" si="2"/>
        <v>39.200000000000003</v>
      </c>
      <c r="C154" s="105">
        <v>49</v>
      </c>
      <c r="D154" s="106">
        <v>30</v>
      </c>
      <c r="E154" s="105">
        <v>159</v>
      </c>
      <c r="F154" s="152"/>
    </row>
    <row r="155" spans="1:6" ht="15" customHeight="1" x14ac:dyDescent="0.25">
      <c r="A155" s="99" t="s">
        <v>239</v>
      </c>
      <c r="B155" s="100">
        <f t="shared" si="2"/>
        <v>25.6</v>
      </c>
      <c r="C155" s="101">
        <v>32</v>
      </c>
      <c r="D155" s="102">
        <v>30</v>
      </c>
      <c r="E155" s="101">
        <v>124</v>
      </c>
      <c r="F155" s="152"/>
    </row>
    <row r="156" spans="1:6" ht="15" customHeight="1" x14ac:dyDescent="0.25">
      <c r="A156" s="103" t="s">
        <v>240</v>
      </c>
      <c r="B156" s="104">
        <f t="shared" si="2"/>
        <v>34.4</v>
      </c>
      <c r="C156" s="105">
        <v>43</v>
      </c>
      <c r="D156" s="106">
        <v>30</v>
      </c>
      <c r="E156" s="105">
        <v>128</v>
      </c>
      <c r="F156" s="152"/>
    </row>
    <row r="157" spans="1:6" ht="15" customHeight="1" x14ac:dyDescent="0.25">
      <c r="A157" s="99" t="s">
        <v>453</v>
      </c>
      <c r="B157" s="100">
        <f t="shared" si="2"/>
        <v>27.200000000000003</v>
      </c>
      <c r="C157" s="101">
        <v>34</v>
      </c>
      <c r="D157" s="102">
        <v>30</v>
      </c>
      <c r="E157" s="101">
        <v>140</v>
      </c>
      <c r="F157" s="152"/>
    </row>
    <row r="158" spans="1:6" ht="15" customHeight="1" x14ac:dyDescent="0.25">
      <c r="A158" s="103" t="s">
        <v>396</v>
      </c>
      <c r="B158" s="104">
        <f t="shared" si="2"/>
        <v>22.400000000000002</v>
      </c>
      <c r="C158" s="105">
        <v>28</v>
      </c>
      <c r="D158" s="106">
        <v>30</v>
      </c>
      <c r="E158" s="105">
        <v>124</v>
      </c>
      <c r="F158" s="152"/>
    </row>
    <row r="159" spans="1:6" ht="15" customHeight="1" x14ac:dyDescent="0.25">
      <c r="A159" s="99" t="s">
        <v>397</v>
      </c>
      <c r="B159" s="100">
        <f t="shared" si="2"/>
        <v>26.400000000000002</v>
      </c>
      <c r="C159" s="101">
        <v>33</v>
      </c>
      <c r="D159" s="102">
        <v>30</v>
      </c>
      <c r="E159" s="101">
        <v>143</v>
      </c>
      <c r="F159" s="152"/>
    </row>
    <row r="160" spans="1:6" ht="15" customHeight="1" x14ac:dyDescent="0.25">
      <c r="A160" s="103" t="s">
        <v>398</v>
      </c>
      <c r="B160" s="104">
        <f t="shared" si="2"/>
        <v>22.400000000000002</v>
      </c>
      <c r="C160" s="105">
        <v>28</v>
      </c>
      <c r="D160" s="106">
        <v>30</v>
      </c>
      <c r="E160" s="105">
        <v>124</v>
      </c>
      <c r="F160" s="152"/>
    </row>
    <row r="161" spans="1:6" ht="15" customHeight="1" x14ac:dyDescent="0.25">
      <c r="A161" s="99" t="s">
        <v>241</v>
      </c>
      <c r="B161" s="100">
        <f t="shared" si="2"/>
        <v>20.8</v>
      </c>
      <c r="C161" s="101">
        <v>26</v>
      </c>
      <c r="D161" s="102">
        <v>30</v>
      </c>
      <c r="E161" s="101">
        <v>111</v>
      </c>
      <c r="F161" s="152"/>
    </row>
    <row r="162" spans="1:6" ht="15" customHeight="1" x14ac:dyDescent="0.25">
      <c r="A162" s="103" t="s">
        <v>242</v>
      </c>
      <c r="B162" s="104">
        <f t="shared" si="2"/>
        <v>28.8</v>
      </c>
      <c r="C162" s="105">
        <v>36</v>
      </c>
      <c r="D162" s="106">
        <v>30</v>
      </c>
      <c r="E162" s="105">
        <v>117</v>
      </c>
      <c r="F162" s="152"/>
    </row>
    <row r="163" spans="1:6" ht="15" customHeight="1" x14ac:dyDescent="0.25">
      <c r="A163" s="99" t="s">
        <v>320</v>
      </c>
      <c r="B163" s="100">
        <f t="shared" si="2"/>
        <v>24.8</v>
      </c>
      <c r="C163" s="101">
        <v>31</v>
      </c>
      <c r="D163" s="102">
        <v>30</v>
      </c>
      <c r="E163" s="101">
        <v>103</v>
      </c>
      <c r="F163" s="152"/>
    </row>
    <row r="164" spans="1:6" ht="15" customHeight="1" x14ac:dyDescent="0.25">
      <c r="A164" s="103" t="s">
        <v>399</v>
      </c>
      <c r="B164" s="104">
        <f t="shared" si="2"/>
        <v>20</v>
      </c>
      <c r="C164" s="105">
        <v>25</v>
      </c>
      <c r="D164" s="106">
        <v>30</v>
      </c>
      <c r="E164" s="105">
        <v>235</v>
      </c>
      <c r="F164" s="152"/>
    </row>
    <row r="165" spans="1:6" ht="15" customHeight="1" x14ac:dyDescent="0.25">
      <c r="A165" s="99" t="s">
        <v>400</v>
      </c>
      <c r="B165" s="100">
        <f t="shared" si="2"/>
        <v>18.400000000000002</v>
      </c>
      <c r="C165" s="101">
        <v>23</v>
      </c>
      <c r="D165" s="102">
        <v>30</v>
      </c>
      <c r="E165" s="101">
        <v>133</v>
      </c>
      <c r="F165" s="152"/>
    </row>
    <row r="166" spans="1:6" ht="15" customHeight="1" x14ac:dyDescent="0.25">
      <c r="A166" s="103" t="s">
        <v>401</v>
      </c>
      <c r="B166" s="104">
        <f t="shared" si="2"/>
        <v>18.400000000000002</v>
      </c>
      <c r="C166" s="105">
        <v>23</v>
      </c>
      <c r="D166" s="106">
        <v>30</v>
      </c>
      <c r="E166" s="105">
        <v>133</v>
      </c>
      <c r="F166" s="152"/>
    </row>
    <row r="167" spans="1:6" ht="15" customHeight="1" x14ac:dyDescent="0.25">
      <c r="A167" s="99" t="s">
        <v>243</v>
      </c>
      <c r="B167" s="100">
        <f t="shared" si="2"/>
        <v>24.8</v>
      </c>
      <c r="C167" s="101">
        <v>31</v>
      </c>
      <c r="D167" s="102">
        <v>30</v>
      </c>
      <c r="E167" s="101">
        <v>105</v>
      </c>
      <c r="F167" s="152"/>
    </row>
    <row r="168" spans="1:6" ht="15" customHeight="1" x14ac:dyDescent="0.25">
      <c r="A168" s="103" t="s">
        <v>244</v>
      </c>
      <c r="B168" s="104">
        <f t="shared" si="2"/>
        <v>25.6</v>
      </c>
      <c r="C168" s="105">
        <v>32</v>
      </c>
      <c r="D168" s="106">
        <v>30</v>
      </c>
      <c r="E168" s="105">
        <v>105</v>
      </c>
      <c r="F168" s="152"/>
    </row>
    <row r="169" spans="1:6" ht="15" customHeight="1" x14ac:dyDescent="0.25">
      <c r="A169" s="99" t="s">
        <v>245</v>
      </c>
      <c r="B169" s="100">
        <f t="shared" si="2"/>
        <v>22.400000000000002</v>
      </c>
      <c r="C169" s="101">
        <v>28</v>
      </c>
      <c r="D169" s="102">
        <v>30</v>
      </c>
      <c r="E169" s="101">
        <v>79</v>
      </c>
      <c r="F169" s="152"/>
    </row>
    <row r="170" spans="1:6" ht="15" customHeight="1" x14ac:dyDescent="0.25">
      <c r="A170" s="103" t="s">
        <v>246</v>
      </c>
      <c r="B170" s="104">
        <f t="shared" si="2"/>
        <v>24</v>
      </c>
      <c r="C170" s="105">
        <v>30</v>
      </c>
      <c r="D170" s="106">
        <v>30</v>
      </c>
      <c r="E170" s="105">
        <v>147</v>
      </c>
      <c r="F170" s="152"/>
    </row>
    <row r="171" spans="1:6" ht="15" customHeight="1" x14ac:dyDescent="0.25">
      <c r="A171" s="99" t="s">
        <v>402</v>
      </c>
      <c r="B171" s="100">
        <f t="shared" si="2"/>
        <v>37.6</v>
      </c>
      <c r="C171" s="101">
        <v>47</v>
      </c>
      <c r="D171" s="102">
        <v>30</v>
      </c>
      <c r="E171" s="101">
        <v>181</v>
      </c>
      <c r="F171" s="152"/>
    </row>
    <row r="172" spans="1:6" ht="15" customHeight="1" x14ac:dyDescent="0.25">
      <c r="A172" s="103" t="s">
        <v>403</v>
      </c>
      <c r="B172" s="104">
        <f t="shared" si="2"/>
        <v>36.800000000000004</v>
      </c>
      <c r="C172" s="105">
        <v>46</v>
      </c>
      <c r="D172" s="106">
        <v>30</v>
      </c>
      <c r="E172" s="105">
        <v>186</v>
      </c>
      <c r="F172" s="152"/>
    </row>
    <row r="173" spans="1:6" ht="15" customHeight="1" x14ac:dyDescent="0.25">
      <c r="A173" s="99" t="s">
        <v>404</v>
      </c>
      <c r="B173" s="100">
        <f t="shared" si="2"/>
        <v>36.800000000000004</v>
      </c>
      <c r="C173" s="101">
        <v>46</v>
      </c>
      <c r="D173" s="102">
        <v>30</v>
      </c>
      <c r="E173" s="101">
        <v>181</v>
      </c>
      <c r="F173" s="152"/>
    </row>
    <row r="174" spans="1:6" ht="15" customHeight="1" x14ac:dyDescent="0.25">
      <c r="A174" s="103" t="s">
        <v>247</v>
      </c>
      <c r="B174" s="104">
        <f t="shared" si="2"/>
        <v>44</v>
      </c>
      <c r="C174" s="105">
        <v>55</v>
      </c>
      <c r="D174" s="106">
        <v>30</v>
      </c>
      <c r="E174" s="105">
        <v>140</v>
      </c>
      <c r="F174" s="152"/>
    </row>
    <row r="175" spans="1:6" ht="15" customHeight="1" x14ac:dyDescent="0.25">
      <c r="A175" s="99" t="s">
        <v>454</v>
      </c>
      <c r="B175" s="100">
        <f t="shared" si="2"/>
        <v>54.400000000000006</v>
      </c>
      <c r="C175" s="101">
        <v>68</v>
      </c>
      <c r="D175" s="102">
        <v>30</v>
      </c>
      <c r="E175" s="101">
        <v>195</v>
      </c>
      <c r="F175" s="152"/>
    </row>
    <row r="176" spans="1:6" ht="15" customHeight="1" x14ac:dyDescent="0.25">
      <c r="A176" s="103" t="s">
        <v>405</v>
      </c>
      <c r="B176" s="104">
        <f t="shared" si="2"/>
        <v>46.400000000000006</v>
      </c>
      <c r="C176" s="105">
        <v>58</v>
      </c>
      <c r="D176" s="106">
        <v>30</v>
      </c>
      <c r="E176" s="105">
        <v>197</v>
      </c>
      <c r="F176" s="152"/>
    </row>
    <row r="177" spans="1:6" ht="15" customHeight="1" x14ac:dyDescent="0.25">
      <c r="A177" s="99" t="s">
        <v>406</v>
      </c>
      <c r="B177" s="100">
        <f t="shared" si="2"/>
        <v>46.400000000000006</v>
      </c>
      <c r="C177" s="101">
        <v>58</v>
      </c>
      <c r="D177" s="102">
        <v>30</v>
      </c>
      <c r="E177" s="101">
        <v>195</v>
      </c>
      <c r="F177" s="152"/>
    </row>
    <row r="178" spans="1:6" ht="15" customHeight="1" x14ac:dyDescent="0.25">
      <c r="A178" s="103" t="s">
        <v>248</v>
      </c>
      <c r="B178" s="104">
        <f t="shared" si="2"/>
        <v>32</v>
      </c>
      <c r="C178" s="105">
        <v>40</v>
      </c>
      <c r="D178" s="106">
        <v>30</v>
      </c>
      <c r="E178" s="105">
        <v>160</v>
      </c>
      <c r="F178" s="152"/>
    </row>
    <row r="179" spans="1:6" ht="15" customHeight="1" x14ac:dyDescent="0.25">
      <c r="A179" s="99" t="s">
        <v>249</v>
      </c>
      <c r="B179" s="100">
        <f t="shared" si="2"/>
        <v>17.600000000000001</v>
      </c>
      <c r="C179" s="101">
        <v>22</v>
      </c>
      <c r="D179" s="102">
        <v>30</v>
      </c>
      <c r="E179" s="101">
        <v>97</v>
      </c>
      <c r="F179" s="152"/>
    </row>
    <row r="180" spans="1:6" ht="15" customHeight="1" x14ac:dyDescent="0.25">
      <c r="A180" s="103" t="s">
        <v>250</v>
      </c>
      <c r="B180" s="104">
        <f t="shared" si="2"/>
        <v>37.6</v>
      </c>
      <c r="C180" s="105">
        <v>47</v>
      </c>
      <c r="D180" s="106">
        <v>30</v>
      </c>
      <c r="E180" s="105">
        <v>145</v>
      </c>
      <c r="F180" s="152"/>
    </row>
    <row r="181" spans="1:6" ht="15" customHeight="1" x14ac:dyDescent="0.25">
      <c r="A181" s="99" t="s">
        <v>251</v>
      </c>
      <c r="B181" s="100">
        <f t="shared" si="2"/>
        <v>41.6</v>
      </c>
      <c r="C181" s="101">
        <v>52</v>
      </c>
      <c r="D181" s="102">
        <v>30</v>
      </c>
      <c r="E181" s="101">
        <v>198</v>
      </c>
      <c r="F181" s="152"/>
    </row>
    <row r="182" spans="1:6" ht="15" customHeight="1" x14ac:dyDescent="0.25">
      <c r="A182" s="103" t="s">
        <v>252</v>
      </c>
      <c r="B182" s="104">
        <f t="shared" si="2"/>
        <v>47.2</v>
      </c>
      <c r="C182" s="105">
        <v>59</v>
      </c>
      <c r="D182" s="106">
        <v>30</v>
      </c>
      <c r="E182" s="105">
        <v>277</v>
      </c>
      <c r="F182" s="152"/>
    </row>
    <row r="183" spans="1:6" ht="15" customHeight="1" x14ac:dyDescent="0.25">
      <c r="A183" s="99" t="s">
        <v>253</v>
      </c>
      <c r="B183" s="100">
        <f t="shared" si="2"/>
        <v>21.6</v>
      </c>
      <c r="C183" s="101">
        <v>27</v>
      </c>
      <c r="D183" s="102">
        <v>30</v>
      </c>
      <c r="E183" s="101">
        <v>121</v>
      </c>
      <c r="F183" s="152"/>
    </row>
    <row r="184" spans="1:6" ht="15" customHeight="1" x14ac:dyDescent="0.25">
      <c r="A184" s="103" t="s">
        <v>254</v>
      </c>
      <c r="B184" s="104">
        <f t="shared" si="2"/>
        <v>24.8</v>
      </c>
      <c r="C184" s="105">
        <v>31</v>
      </c>
      <c r="D184" s="106">
        <v>30</v>
      </c>
      <c r="E184" s="105">
        <v>126</v>
      </c>
      <c r="F184" s="152"/>
    </row>
    <row r="185" spans="1:6" ht="15" customHeight="1" x14ac:dyDescent="0.25">
      <c r="A185" s="99" t="s">
        <v>407</v>
      </c>
      <c r="B185" s="100">
        <f t="shared" si="2"/>
        <v>22.400000000000002</v>
      </c>
      <c r="C185" s="101">
        <v>28</v>
      </c>
      <c r="D185" s="102">
        <v>30</v>
      </c>
      <c r="E185" s="101">
        <v>144</v>
      </c>
      <c r="F185" s="152"/>
    </row>
    <row r="186" spans="1:6" ht="15" customHeight="1" x14ac:dyDescent="0.25">
      <c r="A186" s="103" t="s">
        <v>408</v>
      </c>
      <c r="B186" s="104">
        <f t="shared" si="2"/>
        <v>24</v>
      </c>
      <c r="C186" s="105">
        <v>30</v>
      </c>
      <c r="D186" s="106">
        <v>30</v>
      </c>
      <c r="E186" s="105">
        <v>103</v>
      </c>
      <c r="F186" s="152"/>
    </row>
    <row r="187" spans="1:6" ht="15" customHeight="1" x14ac:dyDescent="0.25">
      <c r="A187" s="99" t="s">
        <v>409</v>
      </c>
      <c r="B187" s="100">
        <f t="shared" si="2"/>
        <v>28</v>
      </c>
      <c r="C187" s="101">
        <v>35</v>
      </c>
      <c r="D187" s="102">
        <v>30</v>
      </c>
      <c r="E187" s="101">
        <v>131</v>
      </c>
      <c r="F187" s="152"/>
    </row>
    <row r="188" spans="1:6" ht="15" customHeight="1" x14ac:dyDescent="0.25">
      <c r="A188" s="103" t="s">
        <v>410</v>
      </c>
      <c r="B188" s="104">
        <f t="shared" si="2"/>
        <v>28.8</v>
      </c>
      <c r="C188" s="105">
        <v>36</v>
      </c>
      <c r="D188" s="106">
        <v>30</v>
      </c>
      <c r="E188" s="105">
        <v>142</v>
      </c>
      <c r="F188" s="152"/>
    </row>
    <row r="189" spans="1:6" ht="15" customHeight="1" x14ac:dyDescent="0.25">
      <c r="A189" s="99" t="s">
        <v>411</v>
      </c>
      <c r="B189" s="100">
        <f t="shared" si="2"/>
        <v>22.400000000000002</v>
      </c>
      <c r="C189" s="101">
        <v>28</v>
      </c>
      <c r="D189" s="102">
        <v>30</v>
      </c>
      <c r="E189" s="101">
        <v>103</v>
      </c>
      <c r="F189" s="152"/>
    </row>
    <row r="190" spans="1:6" ht="15" customHeight="1" x14ac:dyDescent="0.25">
      <c r="A190" s="103" t="s">
        <v>255</v>
      </c>
      <c r="B190" s="104">
        <f t="shared" si="2"/>
        <v>24</v>
      </c>
      <c r="C190" s="105">
        <v>30</v>
      </c>
      <c r="D190" s="106">
        <v>30</v>
      </c>
      <c r="E190" s="105">
        <v>112</v>
      </c>
      <c r="F190" s="152"/>
    </row>
    <row r="191" spans="1:6" ht="15" customHeight="1" x14ac:dyDescent="0.25">
      <c r="A191" s="99" t="s">
        <v>412</v>
      </c>
      <c r="B191" s="100">
        <f t="shared" si="2"/>
        <v>21.6</v>
      </c>
      <c r="C191" s="101">
        <v>27</v>
      </c>
      <c r="D191" s="102">
        <v>30</v>
      </c>
      <c r="E191" s="101">
        <v>130</v>
      </c>
      <c r="F191" s="152"/>
    </row>
    <row r="192" spans="1:6" ht="15" customHeight="1" x14ac:dyDescent="0.25">
      <c r="A192" s="103" t="s">
        <v>413</v>
      </c>
      <c r="B192" s="104">
        <f t="shared" si="2"/>
        <v>24</v>
      </c>
      <c r="C192" s="105">
        <v>30</v>
      </c>
      <c r="D192" s="106">
        <v>30</v>
      </c>
      <c r="E192" s="105">
        <v>129</v>
      </c>
      <c r="F192" s="152"/>
    </row>
    <row r="193" spans="1:6" ht="15" customHeight="1" x14ac:dyDescent="0.25">
      <c r="A193" s="99" t="s">
        <v>414</v>
      </c>
      <c r="B193" s="100">
        <f t="shared" si="2"/>
        <v>19.200000000000003</v>
      </c>
      <c r="C193" s="101">
        <v>24</v>
      </c>
      <c r="D193" s="102">
        <v>30</v>
      </c>
      <c r="E193" s="101">
        <v>109</v>
      </c>
      <c r="F193" s="152"/>
    </row>
    <row r="194" spans="1:6" ht="15" customHeight="1" x14ac:dyDescent="0.25">
      <c r="A194" s="103" t="s">
        <v>256</v>
      </c>
      <c r="B194" s="104">
        <f t="shared" si="2"/>
        <v>33.6</v>
      </c>
      <c r="C194" s="105">
        <v>42</v>
      </c>
      <c r="D194" s="106">
        <v>30</v>
      </c>
      <c r="E194" s="105">
        <v>159</v>
      </c>
      <c r="F194" s="152"/>
    </row>
    <row r="195" spans="1:6" ht="15" customHeight="1" x14ac:dyDescent="0.25">
      <c r="A195" s="99" t="s">
        <v>257</v>
      </c>
      <c r="B195" s="100">
        <f t="shared" si="2"/>
        <v>17.600000000000001</v>
      </c>
      <c r="C195" s="101">
        <v>22</v>
      </c>
      <c r="D195" s="102">
        <v>30</v>
      </c>
      <c r="E195" s="101">
        <v>85</v>
      </c>
      <c r="F195" s="152"/>
    </row>
    <row r="196" spans="1:6" ht="15" customHeight="1" x14ac:dyDescent="0.25">
      <c r="A196" s="103" t="s">
        <v>258</v>
      </c>
      <c r="B196" s="104">
        <f t="shared" si="2"/>
        <v>33.6</v>
      </c>
      <c r="C196" s="105">
        <v>42</v>
      </c>
      <c r="D196" s="106">
        <v>30</v>
      </c>
      <c r="E196" s="105">
        <v>174</v>
      </c>
      <c r="F196" s="152"/>
    </row>
    <row r="197" spans="1:6" ht="15" customHeight="1" x14ac:dyDescent="0.25">
      <c r="A197" s="99" t="s">
        <v>259</v>
      </c>
      <c r="B197" s="100">
        <f t="shared" si="2"/>
        <v>28.8</v>
      </c>
      <c r="C197" s="101">
        <v>36</v>
      </c>
      <c r="D197" s="102">
        <v>30</v>
      </c>
      <c r="E197" s="101">
        <v>97</v>
      </c>
      <c r="F197" s="152"/>
    </row>
    <row r="198" spans="1:6" ht="15" customHeight="1" x14ac:dyDescent="0.25">
      <c r="A198" s="103" t="s">
        <v>260</v>
      </c>
      <c r="B198" s="104">
        <f t="shared" si="2"/>
        <v>24</v>
      </c>
      <c r="C198" s="105">
        <v>30</v>
      </c>
      <c r="D198" s="106">
        <v>30</v>
      </c>
      <c r="E198" s="105">
        <v>114</v>
      </c>
      <c r="F198" s="152"/>
    </row>
    <row r="199" spans="1:6" ht="15" customHeight="1" x14ac:dyDescent="0.25">
      <c r="A199" s="99" t="s">
        <v>261</v>
      </c>
      <c r="B199" s="100">
        <f t="shared" si="2"/>
        <v>24</v>
      </c>
      <c r="C199" s="101">
        <v>30</v>
      </c>
      <c r="D199" s="102">
        <v>30</v>
      </c>
      <c r="E199" s="101">
        <v>144</v>
      </c>
      <c r="F199" s="152"/>
    </row>
    <row r="200" spans="1:6" ht="15" customHeight="1" x14ac:dyDescent="0.25">
      <c r="A200" s="103" t="s">
        <v>262</v>
      </c>
      <c r="B200" s="104">
        <f t="shared" si="2"/>
        <v>19.200000000000003</v>
      </c>
      <c r="C200" s="105">
        <v>24</v>
      </c>
      <c r="D200" s="106">
        <v>30</v>
      </c>
      <c r="E200" s="105">
        <v>102</v>
      </c>
      <c r="F200" s="152"/>
    </row>
    <row r="201" spans="1:6" ht="15" customHeight="1" x14ac:dyDescent="0.25">
      <c r="A201" s="99" t="s">
        <v>455</v>
      </c>
      <c r="B201" s="100">
        <f t="shared" si="2"/>
        <v>44</v>
      </c>
      <c r="C201" s="101">
        <v>55</v>
      </c>
      <c r="D201" s="102">
        <v>30</v>
      </c>
      <c r="E201" s="101">
        <v>203</v>
      </c>
      <c r="F201" s="152"/>
    </row>
    <row r="202" spans="1:6" ht="15" customHeight="1" x14ac:dyDescent="0.25">
      <c r="A202" s="103" t="s">
        <v>263</v>
      </c>
      <c r="B202" s="104">
        <f t="shared" ref="B202:B230" si="3">C202*80%</f>
        <v>28</v>
      </c>
      <c r="C202" s="105">
        <v>35</v>
      </c>
      <c r="D202" s="106">
        <v>30</v>
      </c>
      <c r="E202" s="105">
        <v>155</v>
      </c>
      <c r="F202" s="152"/>
    </row>
    <row r="203" spans="1:6" ht="15" customHeight="1" x14ac:dyDescent="0.25">
      <c r="A203" s="99" t="s">
        <v>264</v>
      </c>
      <c r="B203" s="100">
        <f t="shared" si="3"/>
        <v>20.8</v>
      </c>
      <c r="C203" s="101">
        <v>26</v>
      </c>
      <c r="D203" s="102">
        <v>30</v>
      </c>
      <c r="E203" s="101">
        <v>77</v>
      </c>
      <c r="F203" s="152"/>
    </row>
    <row r="204" spans="1:6" ht="15" customHeight="1" x14ac:dyDescent="0.25">
      <c r="A204" s="103" t="s">
        <v>435</v>
      </c>
      <c r="B204" s="104">
        <f t="shared" si="3"/>
        <v>20.8</v>
      </c>
      <c r="C204" s="105">
        <v>26</v>
      </c>
      <c r="D204" s="106">
        <v>30</v>
      </c>
      <c r="E204" s="105">
        <v>110</v>
      </c>
      <c r="F204" s="152"/>
    </row>
    <row r="205" spans="1:6" ht="15" customHeight="1" x14ac:dyDescent="0.25">
      <c r="A205" s="99" t="s">
        <v>415</v>
      </c>
      <c r="B205" s="100">
        <f t="shared" si="3"/>
        <v>28.8</v>
      </c>
      <c r="C205" s="101">
        <v>36</v>
      </c>
      <c r="D205" s="102">
        <v>30</v>
      </c>
      <c r="E205" s="101">
        <v>120</v>
      </c>
      <c r="F205" s="152"/>
    </row>
    <row r="206" spans="1:6" ht="15" customHeight="1" x14ac:dyDescent="0.25">
      <c r="A206" s="103" t="s">
        <v>416</v>
      </c>
      <c r="B206" s="104">
        <f t="shared" si="3"/>
        <v>16</v>
      </c>
      <c r="C206" s="105">
        <v>20</v>
      </c>
      <c r="D206" s="106">
        <v>30</v>
      </c>
      <c r="E206" s="105">
        <v>107</v>
      </c>
      <c r="F206" s="152"/>
    </row>
    <row r="207" spans="1:6" ht="15" customHeight="1" x14ac:dyDescent="0.25">
      <c r="A207" s="99" t="s">
        <v>265</v>
      </c>
      <c r="B207" s="100">
        <f t="shared" si="3"/>
        <v>26.400000000000002</v>
      </c>
      <c r="C207" s="101">
        <v>33</v>
      </c>
      <c r="D207" s="102">
        <v>30</v>
      </c>
      <c r="E207" s="101">
        <v>144</v>
      </c>
      <c r="F207" s="152"/>
    </row>
    <row r="208" spans="1:6" ht="15" customHeight="1" x14ac:dyDescent="0.25">
      <c r="A208" s="103" t="s">
        <v>266</v>
      </c>
      <c r="B208" s="104">
        <f t="shared" si="3"/>
        <v>18.400000000000002</v>
      </c>
      <c r="C208" s="105">
        <v>23</v>
      </c>
      <c r="D208" s="106">
        <v>30</v>
      </c>
      <c r="E208" s="105">
        <v>135</v>
      </c>
      <c r="F208" s="152"/>
    </row>
    <row r="209" spans="1:6" ht="15" customHeight="1" x14ac:dyDescent="0.25">
      <c r="A209" s="99" t="s">
        <v>267</v>
      </c>
      <c r="B209" s="100">
        <f t="shared" si="3"/>
        <v>29.6</v>
      </c>
      <c r="C209" s="101">
        <v>37</v>
      </c>
      <c r="D209" s="102">
        <v>30</v>
      </c>
      <c r="E209" s="101">
        <v>207</v>
      </c>
      <c r="F209" s="152"/>
    </row>
    <row r="210" spans="1:6" ht="15" customHeight="1" x14ac:dyDescent="0.25">
      <c r="A210" s="103" t="s">
        <v>268</v>
      </c>
      <c r="B210" s="104">
        <f t="shared" si="3"/>
        <v>21.6</v>
      </c>
      <c r="C210" s="105">
        <v>27</v>
      </c>
      <c r="D210" s="106">
        <v>30</v>
      </c>
      <c r="E210" s="105">
        <v>180</v>
      </c>
      <c r="F210" s="152"/>
    </row>
    <row r="211" spans="1:6" ht="15" customHeight="1" x14ac:dyDescent="0.25">
      <c r="A211" s="99" t="s">
        <v>269</v>
      </c>
      <c r="B211" s="100">
        <f t="shared" si="3"/>
        <v>20.8</v>
      </c>
      <c r="C211" s="101">
        <v>26</v>
      </c>
      <c r="D211" s="102">
        <v>30</v>
      </c>
      <c r="E211" s="101">
        <v>85</v>
      </c>
      <c r="F211" s="152"/>
    </row>
    <row r="212" spans="1:6" ht="15" customHeight="1" x14ac:dyDescent="0.25">
      <c r="A212" s="103" t="s">
        <v>270</v>
      </c>
      <c r="B212" s="104">
        <f t="shared" si="3"/>
        <v>26.400000000000002</v>
      </c>
      <c r="C212" s="105">
        <v>33</v>
      </c>
      <c r="D212" s="106">
        <v>30</v>
      </c>
      <c r="E212" s="105">
        <v>113</v>
      </c>
      <c r="F212" s="152"/>
    </row>
    <row r="213" spans="1:6" ht="15" customHeight="1" x14ac:dyDescent="0.25">
      <c r="A213" s="99" t="s">
        <v>271</v>
      </c>
      <c r="B213" s="100">
        <f t="shared" si="3"/>
        <v>20.8</v>
      </c>
      <c r="C213" s="101">
        <v>26</v>
      </c>
      <c r="D213" s="102">
        <v>30</v>
      </c>
      <c r="E213" s="101">
        <v>133</v>
      </c>
      <c r="F213" s="152"/>
    </row>
    <row r="214" spans="1:6" ht="15" customHeight="1" x14ac:dyDescent="0.25">
      <c r="A214" s="103" t="s">
        <v>273</v>
      </c>
      <c r="B214" s="104">
        <f t="shared" si="3"/>
        <v>33.6</v>
      </c>
      <c r="C214" s="105">
        <v>42</v>
      </c>
      <c r="D214" s="106">
        <v>30</v>
      </c>
      <c r="E214" s="105">
        <v>178</v>
      </c>
      <c r="F214" s="152"/>
    </row>
    <row r="215" spans="1:6" ht="15" customHeight="1" x14ac:dyDescent="0.25">
      <c r="A215" s="99" t="s">
        <v>274</v>
      </c>
      <c r="B215" s="100">
        <f t="shared" si="3"/>
        <v>53.6</v>
      </c>
      <c r="C215" s="101">
        <v>67</v>
      </c>
      <c r="D215" s="102">
        <v>30</v>
      </c>
      <c r="E215" s="101">
        <v>169</v>
      </c>
      <c r="F215" s="152"/>
    </row>
    <row r="216" spans="1:6" ht="15" customHeight="1" x14ac:dyDescent="0.25">
      <c r="A216" s="103" t="s">
        <v>417</v>
      </c>
      <c r="B216" s="104">
        <f t="shared" si="3"/>
        <v>51.2</v>
      </c>
      <c r="C216" s="105">
        <v>64</v>
      </c>
      <c r="D216" s="106">
        <v>30</v>
      </c>
      <c r="E216" s="105">
        <v>182</v>
      </c>
      <c r="F216" s="152"/>
    </row>
    <row r="217" spans="1:6" ht="15" customHeight="1" x14ac:dyDescent="0.25">
      <c r="A217" s="99" t="s">
        <v>418</v>
      </c>
      <c r="B217" s="100">
        <f t="shared" si="3"/>
        <v>41.6</v>
      </c>
      <c r="C217" s="101">
        <v>52</v>
      </c>
      <c r="D217" s="102">
        <v>30</v>
      </c>
      <c r="E217" s="101">
        <v>333</v>
      </c>
      <c r="F217" s="152"/>
    </row>
    <row r="218" spans="1:6" ht="15" customHeight="1" x14ac:dyDescent="0.25">
      <c r="A218" s="103" t="s">
        <v>419</v>
      </c>
      <c r="B218" s="104">
        <f t="shared" si="3"/>
        <v>43.2</v>
      </c>
      <c r="C218" s="105">
        <v>54</v>
      </c>
      <c r="D218" s="106">
        <v>30</v>
      </c>
      <c r="E218" s="105">
        <v>233</v>
      </c>
      <c r="F218" s="152"/>
    </row>
    <row r="219" spans="1:6" ht="15" customHeight="1" x14ac:dyDescent="0.25">
      <c r="A219" s="99" t="s">
        <v>420</v>
      </c>
      <c r="B219" s="100">
        <f t="shared" si="3"/>
        <v>40.800000000000004</v>
      </c>
      <c r="C219" s="101">
        <v>51</v>
      </c>
      <c r="D219" s="102">
        <v>30</v>
      </c>
      <c r="E219" s="101">
        <v>204</v>
      </c>
      <c r="F219" s="152"/>
    </row>
    <row r="220" spans="1:6" ht="15" customHeight="1" x14ac:dyDescent="0.25">
      <c r="A220" s="103" t="s">
        <v>421</v>
      </c>
      <c r="B220" s="104">
        <f t="shared" si="3"/>
        <v>42.400000000000006</v>
      </c>
      <c r="C220" s="105">
        <v>53</v>
      </c>
      <c r="D220" s="106">
        <v>30</v>
      </c>
      <c r="E220" s="105">
        <v>262</v>
      </c>
      <c r="F220" s="152"/>
    </row>
    <row r="221" spans="1:6" ht="15" customHeight="1" x14ac:dyDescent="0.25">
      <c r="A221" s="99" t="s">
        <v>422</v>
      </c>
      <c r="B221" s="100">
        <f t="shared" si="3"/>
        <v>43.2</v>
      </c>
      <c r="C221" s="101">
        <v>54</v>
      </c>
      <c r="D221" s="102">
        <v>30</v>
      </c>
      <c r="E221" s="101">
        <v>256</v>
      </c>
      <c r="F221" s="152"/>
    </row>
    <row r="222" spans="1:6" ht="15" customHeight="1" x14ac:dyDescent="0.25">
      <c r="A222" s="103" t="s">
        <v>423</v>
      </c>
      <c r="B222" s="104">
        <f t="shared" si="3"/>
        <v>44</v>
      </c>
      <c r="C222" s="105">
        <v>55</v>
      </c>
      <c r="D222" s="106">
        <v>30</v>
      </c>
      <c r="E222" s="105">
        <v>308</v>
      </c>
      <c r="F222" s="152"/>
    </row>
    <row r="223" spans="1:6" ht="15" customHeight="1" x14ac:dyDescent="0.25">
      <c r="A223" s="99" t="s">
        <v>424</v>
      </c>
      <c r="B223" s="100">
        <f t="shared" si="3"/>
        <v>39.200000000000003</v>
      </c>
      <c r="C223" s="101">
        <v>49</v>
      </c>
      <c r="D223" s="102">
        <v>30</v>
      </c>
      <c r="E223" s="101">
        <v>327</v>
      </c>
      <c r="F223" s="152"/>
    </row>
    <row r="224" spans="1:6" ht="15" customHeight="1" x14ac:dyDescent="0.25">
      <c r="A224" s="103" t="s">
        <v>425</v>
      </c>
      <c r="B224" s="104">
        <f t="shared" si="3"/>
        <v>44</v>
      </c>
      <c r="C224" s="105">
        <v>55</v>
      </c>
      <c r="D224" s="106">
        <v>30</v>
      </c>
      <c r="E224" s="105">
        <v>203</v>
      </c>
      <c r="F224" s="152"/>
    </row>
    <row r="225" spans="1:6" ht="15" customHeight="1" x14ac:dyDescent="0.25">
      <c r="A225" s="99" t="s">
        <v>426</v>
      </c>
      <c r="B225" s="100">
        <f t="shared" si="3"/>
        <v>39.200000000000003</v>
      </c>
      <c r="C225" s="101">
        <v>49</v>
      </c>
      <c r="D225" s="102">
        <v>30</v>
      </c>
      <c r="E225" s="101">
        <v>182</v>
      </c>
      <c r="F225" s="152"/>
    </row>
    <row r="226" spans="1:6" ht="15" customHeight="1" x14ac:dyDescent="0.25">
      <c r="A226" s="103" t="s">
        <v>427</v>
      </c>
      <c r="B226" s="104">
        <f t="shared" si="3"/>
        <v>44</v>
      </c>
      <c r="C226" s="105">
        <v>55</v>
      </c>
      <c r="D226" s="106">
        <v>30</v>
      </c>
      <c r="E226" s="105">
        <v>163</v>
      </c>
      <c r="F226" s="152"/>
    </row>
    <row r="227" spans="1:6" ht="15" customHeight="1" x14ac:dyDescent="0.25">
      <c r="A227" s="99" t="s">
        <v>428</v>
      </c>
      <c r="B227" s="100">
        <f t="shared" si="3"/>
        <v>34.4</v>
      </c>
      <c r="C227" s="101">
        <v>43</v>
      </c>
      <c r="D227" s="102">
        <v>30</v>
      </c>
      <c r="E227" s="101">
        <v>99</v>
      </c>
      <c r="F227" s="152"/>
    </row>
    <row r="228" spans="1:6" ht="15" customHeight="1" x14ac:dyDescent="0.25">
      <c r="A228" s="103" t="s">
        <v>275</v>
      </c>
      <c r="B228" s="104">
        <f t="shared" si="3"/>
        <v>24</v>
      </c>
      <c r="C228" s="105">
        <v>30</v>
      </c>
      <c r="D228" s="106">
        <v>30</v>
      </c>
      <c r="E228" s="105">
        <v>111</v>
      </c>
      <c r="F228" s="152"/>
    </row>
    <row r="229" spans="1:6" ht="15" customHeight="1" x14ac:dyDescent="0.25">
      <c r="A229" s="99" t="s">
        <v>277</v>
      </c>
      <c r="B229" s="100">
        <f t="shared" si="3"/>
        <v>35.200000000000003</v>
      </c>
      <c r="C229" s="101">
        <v>44</v>
      </c>
      <c r="D229" s="102">
        <v>30</v>
      </c>
      <c r="E229" s="101">
        <v>210</v>
      </c>
      <c r="F229" s="152"/>
    </row>
    <row r="230" spans="1:6" ht="15" customHeight="1" x14ac:dyDescent="0.25">
      <c r="A230" s="103" t="s">
        <v>278</v>
      </c>
      <c r="B230" s="104">
        <f t="shared" si="3"/>
        <v>28</v>
      </c>
      <c r="C230" s="105">
        <v>35</v>
      </c>
      <c r="D230" s="106">
        <v>30</v>
      </c>
      <c r="E230" s="105">
        <v>125</v>
      </c>
      <c r="F230" s="152"/>
    </row>
    <row r="231" spans="1:6" ht="15" customHeight="1" x14ac:dyDescent="0.25">
      <c r="A231" s="318" t="s">
        <v>436</v>
      </c>
      <c r="B231" s="319"/>
      <c r="C231" s="319"/>
      <c r="D231" s="319"/>
      <c r="E231" s="319"/>
      <c r="F231" s="147"/>
    </row>
    <row r="232" spans="1:6" ht="50.1" customHeight="1" x14ac:dyDescent="0.25">
      <c r="A232" s="320"/>
      <c r="B232" s="228"/>
      <c r="C232" s="228"/>
      <c r="D232" s="228"/>
      <c r="E232" s="228"/>
      <c r="F232" s="148"/>
    </row>
    <row r="233" spans="1:6" ht="24.95" customHeight="1" x14ac:dyDescent="0.25">
      <c r="A233" s="321"/>
      <c r="B233" s="322"/>
      <c r="C233" s="322"/>
      <c r="D233" s="322"/>
      <c r="E233" s="322"/>
      <c r="F233" s="148"/>
    </row>
    <row r="234" spans="1:6" ht="15" customHeight="1" x14ac:dyDescent="0.25">
      <c r="A234" s="323"/>
      <c r="B234" s="324"/>
      <c r="C234" s="324"/>
      <c r="D234" s="324"/>
      <c r="E234" s="324"/>
      <c r="F234" s="149"/>
    </row>
  </sheetData>
  <sheetProtection algorithmName="SHA-512" hashValue="QPAal0g1EAs5OOG7DYAsBl727QIsyPtLZo7hVCIjReowX47OdEdyF+QHishN9F/swYHGPQO4cuXkCgETqw+92Q==" saltValue="yL2lDWRy4L8TQ8zLvvM+5Q==" spinCount="100000" sheet="1" objects="1" scenarios="1"/>
  <mergeCells count="10">
    <mergeCell ref="A231:E234"/>
    <mergeCell ref="A1:F1"/>
    <mergeCell ref="A5:E5"/>
    <mergeCell ref="A16:A17"/>
    <mergeCell ref="B16:C16"/>
    <mergeCell ref="D16:E16"/>
    <mergeCell ref="A3:E4"/>
    <mergeCell ref="A6:E7"/>
    <mergeCell ref="A9:E11"/>
    <mergeCell ref="A13:E1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46"/>
  <sheetViews>
    <sheetView zoomScaleNormal="100" workbookViewId="0">
      <selection sqref="A1:XFD1"/>
    </sheetView>
  </sheetViews>
  <sheetFormatPr baseColWidth="10" defaultRowHeight="15" x14ac:dyDescent="0.25"/>
  <cols>
    <col min="1" max="1" width="46.28515625" style="79" bestFit="1" customWidth="1"/>
    <col min="2" max="2" width="20.5703125" style="79" bestFit="1" customWidth="1"/>
    <col min="3" max="3" width="25.140625" style="79" bestFit="1" customWidth="1"/>
    <col min="4" max="4" width="23.7109375" style="79" bestFit="1" customWidth="1"/>
    <col min="5" max="16384" width="11.42578125" style="79"/>
  </cols>
  <sheetData>
    <row r="1" spans="1:5" ht="20.25" x14ac:dyDescent="0.3">
      <c r="A1" s="341" t="s">
        <v>456</v>
      </c>
      <c r="B1" s="342"/>
      <c r="C1" s="342"/>
      <c r="D1" s="342"/>
      <c r="E1" s="343"/>
    </row>
    <row r="2" spans="1:5" ht="15" customHeight="1" x14ac:dyDescent="0.25">
      <c r="A2" s="162"/>
      <c r="B2" s="163"/>
      <c r="C2" s="163"/>
      <c r="D2" s="163"/>
      <c r="E2" s="148"/>
    </row>
    <row r="3" spans="1:5" ht="20.100000000000001" customHeight="1" x14ac:dyDescent="0.25">
      <c r="A3" s="344" t="s">
        <v>457</v>
      </c>
      <c r="B3" s="345"/>
      <c r="C3" s="345"/>
      <c r="D3" s="345"/>
      <c r="E3" s="148"/>
    </row>
    <row r="4" spans="1:5" ht="20.100000000000001" customHeight="1" x14ac:dyDescent="0.25">
      <c r="A4" s="346"/>
      <c r="B4" s="345"/>
      <c r="C4" s="345"/>
      <c r="D4" s="345"/>
      <c r="E4" s="148"/>
    </row>
    <row r="5" spans="1:5" ht="15" customHeight="1" x14ac:dyDescent="0.25">
      <c r="A5" s="164"/>
      <c r="B5" s="165"/>
      <c r="C5" s="165"/>
      <c r="D5" s="165"/>
      <c r="E5" s="148"/>
    </row>
    <row r="6" spans="1:5" ht="15" customHeight="1" x14ac:dyDescent="0.25">
      <c r="A6" s="346" t="s">
        <v>458</v>
      </c>
      <c r="B6" s="347"/>
      <c r="C6" s="347"/>
      <c r="D6" s="347"/>
      <c r="E6" s="148"/>
    </row>
    <row r="7" spans="1:5" ht="15" customHeight="1" x14ac:dyDescent="0.25">
      <c r="A7" s="348"/>
      <c r="B7" s="347"/>
      <c r="C7" s="347"/>
      <c r="D7" s="347"/>
      <c r="E7" s="148"/>
    </row>
    <row r="8" spans="1:5" ht="15" customHeight="1" x14ac:dyDescent="0.25">
      <c r="A8" s="166"/>
      <c r="B8" s="167"/>
      <c r="C8" s="167"/>
      <c r="D8" s="167"/>
      <c r="E8" s="148"/>
    </row>
    <row r="9" spans="1:5" ht="15" customHeight="1" x14ac:dyDescent="0.25">
      <c r="A9" s="349" t="s">
        <v>459</v>
      </c>
      <c r="B9" s="350"/>
      <c r="C9" s="350"/>
      <c r="D9" s="350"/>
      <c r="E9" s="148"/>
    </row>
    <row r="10" spans="1:5" ht="15" customHeight="1" x14ac:dyDescent="0.25">
      <c r="A10" s="162"/>
      <c r="B10" s="163"/>
      <c r="C10" s="163"/>
      <c r="D10" s="163"/>
      <c r="E10" s="148"/>
    </row>
    <row r="11" spans="1:5" ht="99.95" customHeight="1" x14ac:dyDescent="0.25">
      <c r="A11" s="107" t="s">
        <v>279</v>
      </c>
      <c r="B11" s="108" t="s">
        <v>280</v>
      </c>
      <c r="C11" s="108" t="s">
        <v>281</v>
      </c>
      <c r="D11" s="108" t="s">
        <v>282</v>
      </c>
      <c r="E11" s="148"/>
    </row>
    <row r="12" spans="1:5" x14ac:dyDescent="0.25">
      <c r="A12" s="111" t="s">
        <v>138</v>
      </c>
      <c r="B12" s="112">
        <v>50</v>
      </c>
      <c r="C12" s="112">
        <v>33</v>
      </c>
      <c r="D12" s="112">
        <v>112</v>
      </c>
      <c r="E12" s="148"/>
    </row>
    <row r="13" spans="1:5" x14ac:dyDescent="0.25">
      <c r="A13" s="109" t="s">
        <v>147</v>
      </c>
      <c r="B13" s="110">
        <v>44</v>
      </c>
      <c r="C13" s="110">
        <v>29</v>
      </c>
      <c r="D13" s="110">
        <v>159</v>
      </c>
      <c r="E13" s="148"/>
    </row>
    <row r="14" spans="1:5" x14ac:dyDescent="0.25">
      <c r="A14" s="111" t="s">
        <v>143</v>
      </c>
      <c r="B14" s="112">
        <v>42</v>
      </c>
      <c r="C14" s="112">
        <v>28</v>
      </c>
      <c r="D14" s="112">
        <v>166</v>
      </c>
      <c r="E14" s="148"/>
    </row>
    <row r="15" spans="1:5" x14ac:dyDescent="0.25">
      <c r="A15" s="109" t="s">
        <v>139</v>
      </c>
      <c r="B15" s="113">
        <v>33</v>
      </c>
      <c r="C15" s="113">
        <v>22</v>
      </c>
      <c r="D15" s="113">
        <v>116</v>
      </c>
      <c r="E15" s="148"/>
    </row>
    <row r="16" spans="1:5" x14ac:dyDescent="0.25">
      <c r="A16" s="111" t="s">
        <v>140</v>
      </c>
      <c r="B16" s="112">
        <v>47</v>
      </c>
      <c r="C16" s="112">
        <v>32</v>
      </c>
      <c r="D16" s="112">
        <v>120</v>
      </c>
      <c r="E16" s="148"/>
    </row>
    <row r="17" spans="1:5" x14ac:dyDescent="0.25">
      <c r="A17" s="109" t="s">
        <v>141</v>
      </c>
      <c r="B17" s="113">
        <v>45</v>
      </c>
      <c r="C17" s="113">
        <v>30</v>
      </c>
      <c r="D17" s="113">
        <v>135</v>
      </c>
      <c r="E17" s="148"/>
    </row>
    <row r="18" spans="1:5" x14ac:dyDescent="0.25">
      <c r="A18" s="111" t="s">
        <v>142</v>
      </c>
      <c r="B18" s="112">
        <v>40</v>
      </c>
      <c r="C18" s="112">
        <v>27</v>
      </c>
      <c r="D18" s="112">
        <v>368</v>
      </c>
      <c r="E18" s="148"/>
    </row>
    <row r="19" spans="1:5" x14ac:dyDescent="0.25">
      <c r="A19" s="109" t="s">
        <v>144</v>
      </c>
      <c r="B19" s="113">
        <v>42</v>
      </c>
      <c r="C19" s="113">
        <v>28</v>
      </c>
      <c r="D19" s="113">
        <v>119</v>
      </c>
      <c r="E19" s="148"/>
    </row>
    <row r="20" spans="1:5" x14ac:dyDescent="0.25">
      <c r="A20" s="111" t="s">
        <v>145</v>
      </c>
      <c r="B20" s="112">
        <v>29</v>
      </c>
      <c r="C20" s="112">
        <v>20</v>
      </c>
      <c r="D20" s="112">
        <v>107</v>
      </c>
      <c r="E20" s="148"/>
    </row>
    <row r="21" spans="1:5" x14ac:dyDescent="0.25">
      <c r="A21" s="109" t="s">
        <v>146</v>
      </c>
      <c r="B21" s="110">
        <v>44</v>
      </c>
      <c r="C21" s="110">
        <v>29</v>
      </c>
      <c r="D21" s="110">
        <v>88</v>
      </c>
      <c r="E21" s="148"/>
    </row>
    <row r="22" spans="1:5" x14ac:dyDescent="0.25">
      <c r="A22" s="338" t="s">
        <v>283</v>
      </c>
      <c r="B22" s="339"/>
      <c r="C22" s="339"/>
      <c r="D22" s="340"/>
      <c r="E22" s="148"/>
    </row>
    <row r="23" spans="1:5" x14ac:dyDescent="0.25">
      <c r="A23" s="111" t="s">
        <v>284</v>
      </c>
      <c r="B23" s="112">
        <v>74</v>
      </c>
      <c r="C23" s="112">
        <v>49</v>
      </c>
      <c r="D23" s="112">
        <v>186</v>
      </c>
      <c r="E23" s="148"/>
    </row>
    <row r="24" spans="1:5" x14ac:dyDescent="0.25">
      <c r="A24" s="109" t="s">
        <v>285</v>
      </c>
      <c r="B24" s="110">
        <v>57</v>
      </c>
      <c r="C24" s="110">
        <v>38</v>
      </c>
      <c r="D24" s="110">
        <v>173</v>
      </c>
      <c r="E24" s="148"/>
    </row>
    <row r="25" spans="1:5" x14ac:dyDescent="0.25">
      <c r="A25" s="111" t="s">
        <v>286</v>
      </c>
      <c r="B25" s="112">
        <v>57</v>
      </c>
      <c r="C25" s="112">
        <v>38</v>
      </c>
      <c r="D25" s="112">
        <v>173</v>
      </c>
      <c r="E25" s="148"/>
    </row>
    <row r="26" spans="1:5" x14ac:dyDescent="0.25">
      <c r="A26" s="109" t="s">
        <v>148</v>
      </c>
      <c r="B26" s="110">
        <v>48</v>
      </c>
      <c r="C26" s="110">
        <v>32</v>
      </c>
      <c r="D26" s="110">
        <v>153</v>
      </c>
      <c r="E26" s="148"/>
    </row>
    <row r="27" spans="1:5" x14ac:dyDescent="0.25">
      <c r="A27" s="111" t="s">
        <v>149</v>
      </c>
      <c r="B27" s="112">
        <v>46</v>
      </c>
      <c r="C27" s="112">
        <v>31</v>
      </c>
      <c r="D27" s="112">
        <v>189</v>
      </c>
      <c r="E27" s="148"/>
    </row>
    <row r="28" spans="1:5" x14ac:dyDescent="0.25">
      <c r="A28" s="109" t="s">
        <v>150</v>
      </c>
      <c r="B28" s="110">
        <v>54</v>
      </c>
      <c r="C28" s="110">
        <v>36</v>
      </c>
      <c r="D28" s="110">
        <v>206</v>
      </c>
      <c r="E28" s="148"/>
    </row>
    <row r="29" spans="1:5" x14ac:dyDescent="0.25">
      <c r="A29" s="111" t="s">
        <v>151</v>
      </c>
      <c r="B29" s="112">
        <v>59</v>
      </c>
      <c r="C29" s="112">
        <v>40</v>
      </c>
      <c r="D29" s="112">
        <v>141</v>
      </c>
      <c r="E29" s="148"/>
    </row>
    <row r="30" spans="1:5" x14ac:dyDescent="0.25">
      <c r="A30" s="109" t="s">
        <v>152</v>
      </c>
      <c r="B30" s="110">
        <v>40</v>
      </c>
      <c r="C30" s="110">
        <v>27</v>
      </c>
      <c r="D30" s="110">
        <v>168</v>
      </c>
      <c r="E30" s="148"/>
    </row>
    <row r="31" spans="1:5" x14ac:dyDescent="0.25">
      <c r="A31" s="114" t="s">
        <v>432</v>
      </c>
      <c r="B31" s="115">
        <v>27</v>
      </c>
      <c r="C31" s="115">
        <v>18</v>
      </c>
      <c r="D31" s="115">
        <v>176</v>
      </c>
      <c r="E31" s="148"/>
    </row>
    <row r="32" spans="1:5" x14ac:dyDescent="0.25">
      <c r="A32" s="109" t="s">
        <v>153</v>
      </c>
      <c r="B32" s="110">
        <v>46</v>
      </c>
      <c r="C32" s="110">
        <v>31</v>
      </c>
      <c r="D32" s="110">
        <v>108</v>
      </c>
      <c r="E32" s="148"/>
    </row>
    <row r="33" spans="1:5" x14ac:dyDescent="0.25">
      <c r="A33" s="114" t="s">
        <v>154</v>
      </c>
      <c r="B33" s="116">
        <v>32</v>
      </c>
      <c r="C33" s="116">
        <v>21</v>
      </c>
      <c r="D33" s="116">
        <v>109</v>
      </c>
      <c r="E33" s="148"/>
    </row>
    <row r="34" spans="1:5" x14ac:dyDescent="0.25">
      <c r="A34" s="109" t="s">
        <v>155</v>
      </c>
      <c r="B34" s="113">
        <v>40</v>
      </c>
      <c r="C34" s="113">
        <v>27</v>
      </c>
      <c r="D34" s="113">
        <v>105</v>
      </c>
      <c r="E34" s="148"/>
    </row>
    <row r="35" spans="1:5" x14ac:dyDescent="0.25">
      <c r="A35" s="338" t="s">
        <v>287</v>
      </c>
      <c r="B35" s="339"/>
      <c r="C35" s="339"/>
      <c r="D35" s="340"/>
      <c r="E35" s="148"/>
    </row>
    <row r="36" spans="1:5" x14ac:dyDescent="0.25">
      <c r="A36" s="114" t="s">
        <v>288</v>
      </c>
      <c r="B36" s="115">
        <v>51</v>
      </c>
      <c r="C36" s="115">
        <v>34</v>
      </c>
      <c r="D36" s="115">
        <v>88</v>
      </c>
      <c r="E36" s="148"/>
    </row>
    <row r="37" spans="1:5" x14ac:dyDescent="0.25">
      <c r="A37" s="109" t="s">
        <v>289</v>
      </c>
      <c r="B37" s="110">
        <v>69</v>
      </c>
      <c r="C37" s="110">
        <v>46</v>
      </c>
      <c r="D37" s="110">
        <v>140</v>
      </c>
      <c r="E37" s="148"/>
    </row>
    <row r="38" spans="1:5" x14ac:dyDescent="0.25">
      <c r="A38" s="114" t="s">
        <v>290</v>
      </c>
      <c r="B38" s="115">
        <v>46</v>
      </c>
      <c r="C38" s="115">
        <v>31</v>
      </c>
      <c r="D38" s="115">
        <v>151</v>
      </c>
      <c r="E38" s="148"/>
    </row>
    <row r="39" spans="1:5" x14ac:dyDescent="0.25">
      <c r="A39" s="109" t="s">
        <v>286</v>
      </c>
      <c r="B39" s="110">
        <v>46</v>
      </c>
      <c r="C39" s="110">
        <v>31</v>
      </c>
      <c r="D39" s="110">
        <v>88</v>
      </c>
      <c r="E39" s="148"/>
    </row>
    <row r="40" spans="1:5" x14ac:dyDescent="0.25">
      <c r="A40" s="114" t="s">
        <v>156</v>
      </c>
      <c r="B40" s="115">
        <v>45</v>
      </c>
      <c r="C40" s="115">
        <v>30</v>
      </c>
      <c r="D40" s="115">
        <v>110</v>
      </c>
      <c r="E40" s="148"/>
    </row>
    <row r="41" spans="1:5" x14ac:dyDescent="0.25">
      <c r="A41" s="109" t="s">
        <v>157</v>
      </c>
      <c r="B41" s="113">
        <v>38</v>
      </c>
      <c r="C41" s="113">
        <v>25</v>
      </c>
      <c r="D41" s="113">
        <v>109</v>
      </c>
      <c r="E41" s="148"/>
    </row>
    <row r="42" spans="1:5" x14ac:dyDescent="0.25">
      <c r="A42" s="114" t="s">
        <v>158</v>
      </c>
      <c r="B42" s="116">
        <v>39</v>
      </c>
      <c r="C42" s="116">
        <v>26</v>
      </c>
      <c r="D42" s="116">
        <v>230</v>
      </c>
      <c r="E42" s="148"/>
    </row>
    <row r="43" spans="1:5" x14ac:dyDescent="0.25">
      <c r="A43" s="109" t="s">
        <v>159</v>
      </c>
      <c r="B43" s="113">
        <v>58</v>
      </c>
      <c r="C43" s="113">
        <v>39</v>
      </c>
      <c r="D43" s="113">
        <v>102</v>
      </c>
      <c r="E43" s="148"/>
    </row>
    <row r="44" spans="1:5" x14ac:dyDescent="0.25">
      <c r="A44" s="114" t="s">
        <v>160</v>
      </c>
      <c r="B44" s="115">
        <v>44</v>
      </c>
      <c r="C44" s="115">
        <v>29</v>
      </c>
      <c r="D44" s="115">
        <v>154</v>
      </c>
      <c r="E44" s="148"/>
    </row>
    <row r="45" spans="1:5" x14ac:dyDescent="0.25">
      <c r="A45" s="338" t="s">
        <v>291</v>
      </c>
      <c r="B45" s="339"/>
      <c r="C45" s="339"/>
      <c r="D45" s="340"/>
      <c r="E45" s="148"/>
    </row>
    <row r="46" spans="1:5" x14ac:dyDescent="0.25">
      <c r="A46" s="114" t="s">
        <v>292</v>
      </c>
      <c r="B46" s="116">
        <v>83</v>
      </c>
      <c r="C46" s="116">
        <v>56</v>
      </c>
      <c r="D46" s="116">
        <v>209</v>
      </c>
      <c r="E46" s="148"/>
    </row>
    <row r="47" spans="1:5" x14ac:dyDescent="0.25">
      <c r="A47" s="109" t="s">
        <v>293</v>
      </c>
      <c r="B47" s="113">
        <v>57</v>
      </c>
      <c r="C47" s="113">
        <v>38</v>
      </c>
      <c r="D47" s="113">
        <v>184</v>
      </c>
      <c r="E47" s="148"/>
    </row>
    <row r="48" spans="1:5" x14ac:dyDescent="0.25">
      <c r="A48" s="114" t="s">
        <v>294</v>
      </c>
      <c r="B48" s="116">
        <v>48</v>
      </c>
      <c r="C48" s="116">
        <v>32</v>
      </c>
      <c r="D48" s="116">
        <v>142</v>
      </c>
      <c r="E48" s="148"/>
    </row>
    <row r="49" spans="1:5" x14ac:dyDescent="0.25">
      <c r="A49" s="109" t="s">
        <v>286</v>
      </c>
      <c r="B49" s="110">
        <v>48</v>
      </c>
      <c r="C49" s="110">
        <v>32</v>
      </c>
      <c r="D49" s="113">
        <v>142</v>
      </c>
      <c r="E49" s="148"/>
    </row>
    <row r="50" spans="1:5" x14ac:dyDescent="0.25">
      <c r="A50" s="114" t="s">
        <v>161</v>
      </c>
      <c r="B50" s="115">
        <v>60</v>
      </c>
      <c r="C50" s="115">
        <v>40</v>
      </c>
      <c r="D50" s="115">
        <v>127</v>
      </c>
      <c r="E50" s="148"/>
    </row>
    <row r="51" spans="1:5" x14ac:dyDescent="0.25">
      <c r="A51" s="109" t="s">
        <v>295</v>
      </c>
      <c r="B51" s="113">
        <v>60</v>
      </c>
      <c r="C51" s="110">
        <v>40</v>
      </c>
      <c r="D51" s="113">
        <v>171</v>
      </c>
      <c r="E51" s="148"/>
    </row>
    <row r="52" spans="1:5" x14ac:dyDescent="0.25">
      <c r="A52" s="114" t="s">
        <v>163</v>
      </c>
      <c r="B52" s="115">
        <v>75</v>
      </c>
      <c r="C52" s="115">
        <v>50</v>
      </c>
      <c r="D52" s="115">
        <v>183</v>
      </c>
      <c r="E52" s="148"/>
    </row>
    <row r="53" spans="1:5" x14ac:dyDescent="0.25">
      <c r="A53" s="109" t="s">
        <v>164</v>
      </c>
      <c r="B53" s="110">
        <v>50</v>
      </c>
      <c r="C53" s="110">
        <v>33</v>
      </c>
      <c r="D53" s="110">
        <v>167</v>
      </c>
      <c r="E53" s="148"/>
    </row>
    <row r="54" spans="1:5" x14ac:dyDescent="0.25">
      <c r="A54" s="114" t="s">
        <v>165</v>
      </c>
      <c r="B54" s="115">
        <v>77</v>
      </c>
      <c r="C54" s="115">
        <v>52</v>
      </c>
      <c r="D54" s="115">
        <v>255</v>
      </c>
      <c r="E54" s="148"/>
    </row>
    <row r="55" spans="1:5" x14ac:dyDescent="0.25">
      <c r="A55" s="109" t="s">
        <v>166</v>
      </c>
      <c r="B55" s="110">
        <v>27</v>
      </c>
      <c r="C55" s="110">
        <v>18</v>
      </c>
      <c r="D55" s="110">
        <v>103</v>
      </c>
      <c r="E55" s="148"/>
    </row>
    <row r="56" spans="1:5" x14ac:dyDescent="0.25">
      <c r="A56" s="114" t="s">
        <v>167</v>
      </c>
      <c r="B56" s="115">
        <v>65</v>
      </c>
      <c r="C56" s="115">
        <v>44</v>
      </c>
      <c r="D56" s="115">
        <v>161</v>
      </c>
      <c r="E56" s="148"/>
    </row>
    <row r="57" spans="1:5" x14ac:dyDescent="0.25">
      <c r="A57" s="109" t="s">
        <v>168</v>
      </c>
      <c r="B57" s="110">
        <v>46</v>
      </c>
      <c r="C57" s="110">
        <v>31</v>
      </c>
      <c r="D57" s="110">
        <v>78</v>
      </c>
      <c r="E57" s="148"/>
    </row>
    <row r="58" spans="1:5" x14ac:dyDescent="0.25">
      <c r="A58" s="114" t="s">
        <v>169</v>
      </c>
      <c r="B58" s="116">
        <v>39</v>
      </c>
      <c r="C58" s="116">
        <v>26</v>
      </c>
      <c r="D58" s="116">
        <v>125</v>
      </c>
      <c r="E58" s="148"/>
    </row>
    <row r="59" spans="1:5" x14ac:dyDescent="0.25">
      <c r="A59" s="109" t="s">
        <v>170</v>
      </c>
      <c r="B59" s="110">
        <v>32</v>
      </c>
      <c r="C59" s="110">
        <v>21</v>
      </c>
      <c r="D59" s="110">
        <v>183</v>
      </c>
      <c r="E59" s="148"/>
    </row>
    <row r="60" spans="1:5" x14ac:dyDescent="0.25">
      <c r="A60" s="114" t="s">
        <v>171</v>
      </c>
      <c r="B60" s="115">
        <v>54</v>
      </c>
      <c r="C60" s="115">
        <v>36</v>
      </c>
      <c r="D60" s="115">
        <v>171</v>
      </c>
      <c r="E60" s="148"/>
    </row>
    <row r="61" spans="1:5" x14ac:dyDescent="0.25">
      <c r="A61" s="338" t="s">
        <v>296</v>
      </c>
      <c r="B61" s="339"/>
      <c r="C61" s="339"/>
      <c r="D61" s="340"/>
      <c r="E61" s="148"/>
    </row>
    <row r="62" spans="1:5" x14ac:dyDescent="0.25">
      <c r="A62" s="109" t="s">
        <v>297</v>
      </c>
      <c r="B62" s="110">
        <v>58</v>
      </c>
      <c r="C62" s="110">
        <v>39</v>
      </c>
      <c r="D62" s="110">
        <v>159</v>
      </c>
      <c r="E62" s="148"/>
    </row>
    <row r="63" spans="1:5" x14ac:dyDescent="0.25">
      <c r="A63" s="114" t="s">
        <v>286</v>
      </c>
      <c r="B63" s="115">
        <v>53</v>
      </c>
      <c r="C63" s="115">
        <v>36</v>
      </c>
      <c r="D63" s="115">
        <v>105</v>
      </c>
      <c r="E63" s="148"/>
    </row>
    <row r="64" spans="1:5" x14ac:dyDescent="0.25">
      <c r="A64" s="109" t="s">
        <v>172</v>
      </c>
      <c r="B64" s="110">
        <v>64</v>
      </c>
      <c r="C64" s="110">
        <v>43</v>
      </c>
      <c r="D64" s="110">
        <v>263</v>
      </c>
      <c r="E64" s="148"/>
    </row>
    <row r="65" spans="1:5" x14ac:dyDescent="0.25">
      <c r="A65" s="114" t="s">
        <v>173</v>
      </c>
      <c r="B65" s="115">
        <v>40</v>
      </c>
      <c r="C65" s="115">
        <v>27</v>
      </c>
      <c r="D65" s="115">
        <v>161</v>
      </c>
      <c r="E65" s="148"/>
    </row>
    <row r="66" spans="1:5" x14ac:dyDescent="0.25">
      <c r="A66" s="109" t="s">
        <v>174</v>
      </c>
      <c r="B66" s="110">
        <v>45</v>
      </c>
      <c r="C66" s="110">
        <v>30</v>
      </c>
      <c r="D66" s="110">
        <v>87</v>
      </c>
      <c r="E66" s="148"/>
    </row>
    <row r="67" spans="1:5" x14ac:dyDescent="0.25">
      <c r="A67" s="114" t="s">
        <v>175</v>
      </c>
      <c r="B67" s="115">
        <v>46</v>
      </c>
      <c r="C67" s="115">
        <v>31</v>
      </c>
      <c r="D67" s="115">
        <v>203</v>
      </c>
      <c r="E67" s="148"/>
    </row>
    <row r="68" spans="1:5" x14ac:dyDescent="0.25">
      <c r="A68" s="338" t="s">
        <v>298</v>
      </c>
      <c r="B68" s="339"/>
      <c r="C68" s="339"/>
      <c r="D68" s="340"/>
      <c r="E68" s="148"/>
    </row>
    <row r="69" spans="1:5" x14ac:dyDescent="0.25">
      <c r="A69" s="114" t="s">
        <v>299</v>
      </c>
      <c r="B69" s="115">
        <v>40</v>
      </c>
      <c r="C69" s="115">
        <v>27</v>
      </c>
      <c r="D69" s="115">
        <v>139</v>
      </c>
      <c r="E69" s="148"/>
    </row>
    <row r="70" spans="1:5" x14ac:dyDescent="0.25">
      <c r="A70" s="109" t="s">
        <v>286</v>
      </c>
      <c r="B70" s="110">
        <v>36</v>
      </c>
      <c r="C70" s="110">
        <v>24</v>
      </c>
      <c r="D70" s="110">
        <v>150</v>
      </c>
      <c r="E70" s="148"/>
    </row>
    <row r="71" spans="1:5" x14ac:dyDescent="0.25">
      <c r="A71" s="114" t="s">
        <v>176</v>
      </c>
      <c r="B71" s="115">
        <v>46</v>
      </c>
      <c r="C71" s="115">
        <v>31</v>
      </c>
      <c r="D71" s="115">
        <v>124</v>
      </c>
      <c r="E71" s="148"/>
    </row>
    <row r="72" spans="1:5" x14ac:dyDescent="0.25">
      <c r="A72" s="109" t="s">
        <v>177</v>
      </c>
      <c r="B72" s="110">
        <v>59</v>
      </c>
      <c r="C72" s="110">
        <v>40</v>
      </c>
      <c r="D72" s="110">
        <v>140</v>
      </c>
      <c r="E72" s="148"/>
    </row>
    <row r="73" spans="1:5" x14ac:dyDescent="0.25">
      <c r="A73" s="114" t="s">
        <v>178</v>
      </c>
      <c r="B73" s="115">
        <v>32</v>
      </c>
      <c r="C73" s="115">
        <v>21</v>
      </c>
      <c r="D73" s="115">
        <v>113</v>
      </c>
      <c r="E73" s="148"/>
    </row>
    <row r="74" spans="1:5" x14ac:dyDescent="0.25">
      <c r="A74" s="109" t="s">
        <v>179</v>
      </c>
      <c r="B74" s="110">
        <v>57</v>
      </c>
      <c r="C74" s="110">
        <v>38</v>
      </c>
      <c r="D74" s="110">
        <v>198</v>
      </c>
      <c r="E74" s="148"/>
    </row>
    <row r="75" spans="1:5" x14ac:dyDescent="0.25">
      <c r="A75" s="338" t="s">
        <v>300</v>
      </c>
      <c r="B75" s="339"/>
      <c r="C75" s="339"/>
      <c r="D75" s="340"/>
      <c r="E75" s="148"/>
    </row>
    <row r="76" spans="1:5" x14ac:dyDescent="0.25">
      <c r="A76" s="109" t="s">
        <v>460</v>
      </c>
      <c r="B76" s="110">
        <v>42</v>
      </c>
      <c r="C76" s="110">
        <v>28</v>
      </c>
      <c r="D76" s="110">
        <v>155</v>
      </c>
      <c r="E76" s="148"/>
    </row>
    <row r="77" spans="1:5" x14ac:dyDescent="0.25">
      <c r="A77" s="114" t="s">
        <v>301</v>
      </c>
      <c r="B77" s="115">
        <v>22</v>
      </c>
      <c r="C77" s="115">
        <v>15</v>
      </c>
      <c r="D77" s="115">
        <v>80</v>
      </c>
      <c r="E77" s="148"/>
    </row>
    <row r="78" spans="1:5" x14ac:dyDescent="0.25">
      <c r="A78" s="109" t="s">
        <v>302</v>
      </c>
      <c r="B78" s="110">
        <v>32</v>
      </c>
      <c r="C78" s="110">
        <v>21</v>
      </c>
      <c r="D78" s="110">
        <v>167</v>
      </c>
      <c r="E78" s="148"/>
    </row>
    <row r="79" spans="1:5" x14ac:dyDescent="0.25">
      <c r="A79" s="114" t="s">
        <v>303</v>
      </c>
      <c r="B79" s="115">
        <v>53</v>
      </c>
      <c r="C79" s="115">
        <v>36</v>
      </c>
      <c r="D79" s="115">
        <v>218</v>
      </c>
      <c r="E79" s="148"/>
    </row>
    <row r="80" spans="1:5" x14ac:dyDescent="0.25">
      <c r="A80" s="109" t="s">
        <v>304</v>
      </c>
      <c r="B80" s="110">
        <v>46</v>
      </c>
      <c r="C80" s="110">
        <v>31</v>
      </c>
      <c r="D80" s="110">
        <v>211</v>
      </c>
      <c r="E80" s="148"/>
    </row>
    <row r="81" spans="1:5" x14ac:dyDescent="0.25">
      <c r="A81" s="114" t="s">
        <v>286</v>
      </c>
      <c r="B81" s="115">
        <v>22</v>
      </c>
      <c r="C81" s="115">
        <v>15</v>
      </c>
      <c r="D81" s="115">
        <v>80</v>
      </c>
      <c r="E81" s="148"/>
    </row>
    <row r="82" spans="1:5" x14ac:dyDescent="0.25">
      <c r="A82" s="109" t="s">
        <v>180</v>
      </c>
      <c r="B82" s="110">
        <v>45</v>
      </c>
      <c r="C82" s="110">
        <v>30</v>
      </c>
      <c r="D82" s="110">
        <v>179</v>
      </c>
      <c r="E82" s="148"/>
    </row>
    <row r="83" spans="1:5" x14ac:dyDescent="0.25">
      <c r="A83" s="114" t="s">
        <v>181</v>
      </c>
      <c r="B83" s="115">
        <v>33</v>
      </c>
      <c r="C83" s="115">
        <v>22</v>
      </c>
      <c r="D83" s="115">
        <v>196</v>
      </c>
      <c r="E83" s="148"/>
    </row>
    <row r="84" spans="1:5" x14ac:dyDescent="0.25">
      <c r="A84" s="109" t="s">
        <v>182</v>
      </c>
      <c r="B84" s="113">
        <v>64</v>
      </c>
      <c r="C84" s="113">
        <v>43</v>
      </c>
      <c r="D84" s="113">
        <v>164</v>
      </c>
      <c r="E84" s="148"/>
    </row>
    <row r="85" spans="1:5" x14ac:dyDescent="0.25">
      <c r="A85" s="114" t="s">
        <v>183</v>
      </c>
      <c r="B85" s="115">
        <v>62</v>
      </c>
      <c r="C85" s="115">
        <v>41</v>
      </c>
      <c r="D85" s="115">
        <v>187</v>
      </c>
      <c r="E85" s="148"/>
    </row>
    <row r="86" spans="1:5" x14ac:dyDescent="0.25">
      <c r="A86" s="109" t="s">
        <v>184</v>
      </c>
      <c r="B86" s="113">
        <v>59</v>
      </c>
      <c r="C86" s="113">
        <v>40</v>
      </c>
      <c r="D86" s="113">
        <v>268</v>
      </c>
      <c r="E86" s="148"/>
    </row>
    <row r="87" spans="1:5" x14ac:dyDescent="0.25">
      <c r="A87" s="338" t="s">
        <v>305</v>
      </c>
      <c r="B87" s="339"/>
      <c r="C87" s="339"/>
      <c r="D87" s="340"/>
      <c r="E87" s="148"/>
    </row>
    <row r="88" spans="1:5" x14ac:dyDescent="0.25">
      <c r="A88" s="114" t="s">
        <v>306</v>
      </c>
      <c r="B88" s="115">
        <v>42</v>
      </c>
      <c r="C88" s="115">
        <v>28</v>
      </c>
      <c r="D88" s="115">
        <v>191</v>
      </c>
      <c r="E88" s="148"/>
    </row>
    <row r="89" spans="1:5" x14ac:dyDescent="0.25">
      <c r="A89" s="109" t="s">
        <v>307</v>
      </c>
      <c r="B89" s="110">
        <v>48</v>
      </c>
      <c r="C89" s="110">
        <v>32</v>
      </c>
      <c r="D89" s="110">
        <v>150</v>
      </c>
      <c r="E89" s="148"/>
    </row>
    <row r="90" spans="1:5" x14ac:dyDescent="0.25">
      <c r="A90" s="114" t="s">
        <v>286</v>
      </c>
      <c r="B90" s="115">
        <v>42</v>
      </c>
      <c r="C90" s="115">
        <v>28</v>
      </c>
      <c r="D90" s="115">
        <v>150</v>
      </c>
      <c r="E90" s="148"/>
    </row>
    <row r="91" spans="1:5" x14ac:dyDescent="0.25">
      <c r="A91" s="109" t="s">
        <v>185</v>
      </c>
      <c r="B91" s="110">
        <v>39</v>
      </c>
      <c r="C91" s="110">
        <v>26</v>
      </c>
      <c r="D91" s="110">
        <v>171</v>
      </c>
      <c r="E91" s="148"/>
    </row>
    <row r="92" spans="1:5" x14ac:dyDescent="0.25">
      <c r="A92" s="338" t="s">
        <v>308</v>
      </c>
      <c r="B92" s="339"/>
      <c r="C92" s="339"/>
      <c r="D92" s="340"/>
      <c r="E92" s="148"/>
    </row>
    <row r="93" spans="1:5" x14ac:dyDescent="0.25">
      <c r="A93" s="114" t="s">
        <v>309</v>
      </c>
      <c r="B93" s="115">
        <v>50</v>
      </c>
      <c r="C93" s="115">
        <v>33</v>
      </c>
      <c r="D93" s="115">
        <v>285</v>
      </c>
      <c r="E93" s="148"/>
    </row>
    <row r="94" spans="1:5" x14ac:dyDescent="0.25">
      <c r="A94" s="109" t="s">
        <v>461</v>
      </c>
      <c r="B94" s="110">
        <v>33</v>
      </c>
      <c r="C94" s="110">
        <v>22</v>
      </c>
      <c r="D94" s="110">
        <v>141</v>
      </c>
      <c r="E94" s="148"/>
    </row>
    <row r="95" spans="1:5" x14ac:dyDescent="0.25">
      <c r="A95" s="114" t="s">
        <v>286</v>
      </c>
      <c r="B95" s="115">
        <v>33</v>
      </c>
      <c r="C95" s="115">
        <v>22</v>
      </c>
      <c r="D95" s="115">
        <v>141</v>
      </c>
      <c r="E95" s="148"/>
    </row>
    <row r="96" spans="1:5" x14ac:dyDescent="0.25">
      <c r="A96" s="109" t="s">
        <v>186</v>
      </c>
      <c r="B96" s="110">
        <v>57</v>
      </c>
      <c r="C96" s="110">
        <v>38</v>
      </c>
      <c r="D96" s="110">
        <v>134</v>
      </c>
      <c r="E96" s="148"/>
    </row>
    <row r="97" spans="1:5" x14ac:dyDescent="0.25">
      <c r="A97" s="114" t="s">
        <v>187</v>
      </c>
      <c r="B97" s="115">
        <v>42</v>
      </c>
      <c r="C97" s="115">
        <v>28</v>
      </c>
      <c r="D97" s="115">
        <v>108</v>
      </c>
      <c r="E97" s="148"/>
    </row>
    <row r="98" spans="1:5" x14ac:dyDescent="0.25">
      <c r="A98" s="109" t="s">
        <v>188</v>
      </c>
      <c r="B98" s="110">
        <v>56</v>
      </c>
      <c r="C98" s="110">
        <v>37</v>
      </c>
      <c r="D98" s="110">
        <v>275</v>
      </c>
      <c r="E98" s="148"/>
    </row>
    <row r="99" spans="1:5" x14ac:dyDescent="0.25">
      <c r="A99" s="338" t="s">
        <v>310</v>
      </c>
      <c r="B99" s="339"/>
      <c r="C99" s="339"/>
      <c r="D99" s="340"/>
      <c r="E99" s="148"/>
    </row>
    <row r="100" spans="1:5" x14ac:dyDescent="0.25">
      <c r="A100" s="114" t="s">
        <v>311</v>
      </c>
      <c r="B100" s="115">
        <v>62</v>
      </c>
      <c r="C100" s="115">
        <v>41</v>
      </c>
      <c r="D100" s="115">
        <v>214</v>
      </c>
      <c r="E100" s="148"/>
    </row>
    <row r="101" spans="1:5" x14ac:dyDescent="0.25">
      <c r="A101" s="109" t="s">
        <v>312</v>
      </c>
      <c r="B101" s="110">
        <v>54</v>
      </c>
      <c r="C101" s="110">
        <v>36</v>
      </c>
      <c r="D101" s="110">
        <v>392</v>
      </c>
      <c r="E101" s="148"/>
    </row>
    <row r="102" spans="1:5" x14ac:dyDescent="0.25">
      <c r="A102" s="114" t="s">
        <v>313</v>
      </c>
      <c r="B102" s="115">
        <v>63</v>
      </c>
      <c r="C102" s="115">
        <v>42</v>
      </c>
      <c r="D102" s="115">
        <v>304</v>
      </c>
      <c r="E102" s="148"/>
    </row>
    <row r="103" spans="1:5" x14ac:dyDescent="0.25">
      <c r="A103" s="109" t="s">
        <v>286</v>
      </c>
      <c r="B103" s="110">
        <v>54</v>
      </c>
      <c r="C103" s="110">
        <v>36</v>
      </c>
      <c r="D103" s="110">
        <v>214</v>
      </c>
      <c r="E103" s="148"/>
    </row>
    <row r="104" spans="1:5" x14ac:dyDescent="0.25">
      <c r="A104" s="114" t="s">
        <v>189</v>
      </c>
      <c r="B104" s="115">
        <v>38</v>
      </c>
      <c r="C104" s="115">
        <v>25</v>
      </c>
      <c r="D104" s="115">
        <v>90</v>
      </c>
      <c r="E104" s="148"/>
    </row>
    <row r="105" spans="1:5" x14ac:dyDescent="0.25">
      <c r="A105" s="109" t="s">
        <v>190</v>
      </c>
      <c r="B105" s="110">
        <v>33</v>
      </c>
      <c r="C105" s="110">
        <v>22</v>
      </c>
      <c r="D105" s="110">
        <v>108</v>
      </c>
      <c r="E105" s="148"/>
    </row>
    <row r="106" spans="1:5" x14ac:dyDescent="0.25">
      <c r="A106" s="114" t="s">
        <v>191</v>
      </c>
      <c r="B106" s="116">
        <v>81</v>
      </c>
      <c r="C106" s="116">
        <v>54</v>
      </c>
      <c r="D106" s="116">
        <v>128</v>
      </c>
      <c r="E106" s="148"/>
    </row>
    <row r="107" spans="1:5" x14ac:dyDescent="0.25">
      <c r="A107" s="109" t="s">
        <v>192</v>
      </c>
      <c r="B107" s="113">
        <v>48</v>
      </c>
      <c r="C107" s="113">
        <v>32</v>
      </c>
      <c r="D107" s="113">
        <v>217</v>
      </c>
      <c r="E107" s="148"/>
    </row>
    <row r="108" spans="1:5" x14ac:dyDescent="0.25">
      <c r="A108" s="114" t="s">
        <v>193</v>
      </c>
      <c r="B108" s="116">
        <v>35</v>
      </c>
      <c r="C108" s="116">
        <v>24</v>
      </c>
      <c r="D108" s="116">
        <v>80</v>
      </c>
      <c r="E108" s="148"/>
    </row>
    <row r="109" spans="1:5" x14ac:dyDescent="0.25">
      <c r="A109" s="109" t="s">
        <v>194</v>
      </c>
      <c r="B109" s="110">
        <v>34</v>
      </c>
      <c r="C109" s="110">
        <v>23</v>
      </c>
      <c r="D109" s="110">
        <v>123</v>
      </c>
      <c r="E109" s="148"/>
    </row>
    <row r="110" spans="1:5" x14ac:dyDescent="0.25">
      <c r="A110" s="114" t="s">
        <v>196</v>
      </c>
      <c r="B110" s="116">
        <v>53</v>
      </c>
      <c r="C110" s="116">
        <v>36</v>
      </c>
      <c r="D110" s="115">
        <v>215</v>
      </c>
      <c r="E110" s="148"/>
    </row>
    <row r="111" spans="1:5" x14ac:dyDescent="0.25">
      <c r="A111" s="109" t="s">
        <v>195</v>
      </c>
      <c r="B111" s="110">
        <v>65</v>
      </c>
      <c r="C111" s="110">
        <v>44</v>
      </c>
      <c r="D111" s="110">
        <v>337</v>
      </c>
      <c r="E111" s="148"/>
    </row>
    <row r="112" spans="1:5" x14ac:dyDescent="0.25">
      <c r="A112" s="114" t="s">
        <v>197</v>
      </c>
      <c r="B112" s="116">
        <v>39</v>
      </c>
      <c r="C112" s="116">
        <v>26</v>
      </c>
      <c r="D112" s="116">
        <v>130</v>
      </c>
      <c r="E112" s="148"/>
    </row>
    <row r="113" spans="1:5" x14ac:dyDescent="0.25">
      <c r="A113" s="109" t="s">
        <v>198</v>
      </c>
      <c r="B113" s="110">
        <v>24</v>
      </c>
      <c r="C113" s="110">
        <v>16</v>
      </c>
      <c r="D113" s="110">
        <v>71</v>
      </c>
      <c r="E113" s="148"/>
    </row>
    <row r="114" spans="1:5" x14ac:dyDescent="0.25">
      <c r="A114" s="114" t="s">
        <v>199</v>
      </c>
      <c r="B114" s="115">
        <v>46</v>
      </c>
      <c r="C114" s="115">
        <v>31</v>
      </c>
      <c r="D114" s="115">
        <v>191</v>
      </c>
      <c r="E114" s="148"/>
    </row>
    <row r="115" spans="1:5" x14ac:dyDescent="0.25">
      <c r="A115" s="109" t="s">
        <v>200</v>
      </c>
      <c r="B115" s="110">
        <v>51</v>
      </c>
      <c r="C115" s="110">
        <v>34</v>
      </c>
      <c r="D115" s="110">
        <v>170</v>
      </c>
      <c r="E115" s="148"/>
    </row>
    <row r="116" spans="1:5" x14ac:dyDescent="0.25">
      <c r="A116" s="114" t="s">
        <v>201</v>
      </c>
      <c r="B116" s="116">
        <v>63</v>
      </c>
      <c r="C116" s="116">
        <v>42</v>
      </c>
      <c r="D116" s="116">
        <v>224</v>
      </c>
      <c r="E116" s="148"/>
    </row>
    <row r="117" spans="1:5" x14ac:dyDescent="0.25">
      <c r="A117" s="109" t="s">
        <v>202</v>
      </c>
      <c r="B117" s="110">
        <v>35</v>
      </c>
      <c r="C117" s="110">
        <v>24</v>
      </c>
      <c r="D117" s="110">
        <v>71</v>
      </c>
      <c r="E117" s="148"/>
    </row>
    <row r="118" spans="1:5" x14ac:dyDescent="0.25">
      <c r="A118" s="114" t="s">
        <v>203</v>
      </c>
      <c r="B118" s="115">
        <v>28</v>
      </c>
      <c r="C118" s="115">
        <v>19</v>
      </c>
      <c r="D118" s="115">
        <v>104</v>
      </c>
      <c r="E118" s="148"/>
    </row>
    <row r="119" spans="1:5" x14ac:dyDescent="0.25">
      <c r="A119" s="109" t="s">
        <v>204</v>
      </c>
      <c r="B119" s="113">
        <v>46</v>
      </c>
      <c r="C119" s="113">
        <v>31</v>
      </c>
      <c r="D119" s="113">
        <v>119</v>
      </c>
      <c r="E119" s="148"/>
    </row>
    <row r="120" spans="1:5" x14ac:dyDescent="0.25">
      <c r="A120" s="114" t="s">
        <v>205</v>
      </c>
      <c r="B120" s="115">
        <v>69</v>
      </c>
      <c r="C120" s="115">
        <v>46</v>
      </c>
      <c r="D120" s="115">
        <v>146</v>
      </c>
      <c r="E120" s="148"/>
    </row>
    <row r="121" spans="1:5" x14ac:dyDescent="0.25">
      <c r="A121" s="109" t="s">
        <v>434</v>
      </c>
      <c r="B121" s="110">
        <v>65</v>
      </c>
      <c r="C121" s="110">
        <v>44</v>
      </c>
      <c r="D121" s="110">
        <v>173</v>
      </c>
      <c r="E121" s="148"/>
    </row>
    <row r="122" spans="1:5" x14ac:dyDescent="0.25">
      <c r="A122" s="114" t="s">
        <v>206</v>
      </c>
      <c r="B122" s="116">
        <v>57</v>
      </c>
      <c r="C122" s="116">
        <v>38</v>
      </c>
      <c r="D122" s="116">
        <v>234</v>
      </c>
      <c r="E122" s="148"/>
    </row>
    <row r="123" spans="1:5" x14ac:dyDescent="0.25">
      <c r="A123" s="109" t="s">
        <v>207</v>
      </c>
      <c r="B123" s="113">
        <v>48</v>
      </c>
      <c r="C123" s="113">
        <v>32</v>
      </c>
      <c r="D123" s="113">
        <v>124</v>
      </c>
      <c r="E123" s="148"/>
    </row>
    <row r="124" spans="1:5" x14ac:dyDescent="0.25">
      <c r="A124" s="114" t="s">
        <v>208</v>
      </c>
      <c r="B124" s="115">
        <v>63</v>
      </c>
      <c r="C124" s="115">
        <v>42</v>
      </c>
      <c r="D124" s="115">
        <v>139</v>
      </c>
      <c r="E124" s="148"/>
    </row>
    <row r="125" spans="1:5" x14ac:dyDescent="0.25">
      <c r="A125" s="109" t="s">
        <v>209</v>
      </c>
      <c r="B125" s="110">
        <v>33</v>
      </c>
      <c r="C125" s="110">
        <v>22</v>
      </c>
      <c r="D125" s="110">
        <v>116</v>
      </c>
      <c r="E125" s="148"/>
    </row>
    <row r="126" spans="1:5" x14ac:dyDescent="0.25">
      <c r="A126" s="114" t="s">
        <v>210</v>
      </c>
      <c r="B126" s="115">
        <v>41</v>
      </c>
      <c r="C126" s="115">
        <v>28</v>
      </c>
      <c r="D126" s="115">
        <v>109</v>
      </c>
      <c r="E126" s="148"/>
    </row>
    <row r="127" spans="1:5" x14ac:dyDescent="0.25">
      <c r="A127" s="109" t="s">
        <v>211</v>
      </c>
      <c r="B127" s="110">
        <v>36</v>
      </c>
      <c r="C127" s="110">
        <v>24</v>
      </c>
      <c r="D127" s="110">
        <v>86</v>
      </c>
      <c r="E127" s="148"/>
    </row>
    <row r="128" spans="1:5" x14ac:dyDescent="0.25">
      <c r="A128" s="114" t="s">
        <v>212</v>
      </c>
      <c r="B128" s="115">
        <v>70</v>
      </c>
      <c r="C128" s="115">
        <v>47</v>
      </c>
      <c r="D128" s="115">
        <v>200</v>
      </c>
      <c r="E128" s="148"/>
    </row>
    <row r="129" spans="1:5" x14ac:dyDescent="0.25">
      <c r="A129" s="109" t="s">
        <v>213</v>
      </c>
      <c r="B129" s="113">
        <v>42</v>
      </c>
      <c r="C129" s="113">
        <v>28</v>
      </c>
      <c r="D129" s="113">
        <v>141</v>
      </c>
      <c r="E129" s="148"/>
    </row>
    <row r="130" spans="1:5" x14ac:dyDescent="0.25">
      <c r="A130" s="114" t="s">
        <v>214</v>
      </c>
      <c r="B130" s="116">
        <v>59</v>
      </c>
      <c r="C130" s="116">
        <v>40</v>
      </c>
      <c r="D130" s="116">
        <v>191</v>
      </c>
      <c r="E130" s="148"/>
    </row>
    <row r="131" spans="1:5" x14ac:dyDescent="0.25">
      <c r="A131" s="109" t="s">
        <v>215</v>
      </c>
      <c r="B131" s="110">
        <v>41</v>
      </c>
      <c r="C131" s="110">
        <v>28</v>
      </c>
      <c r="D131" s="110">
        <v>87</v>
      </c>
      <c r="E131" s="148"/>
    </row>
    <row r="132" spans="1:5" x14ac:dyDescent="0.25">
      <c r="A132" s="114" t="s">
        <v>216</v>
      </c>
      <c r="B132" s="116">
        <v>45</v>
      </c>
      <c r="C132" s="116">
        <v>30</v>
      </c>
      <c r="D132" s="116">
        <v>112</v>
      </c>
      <c r="E132" s="148"/>
    </row>
    <row r="133" spans="1:5" x14ac:dyDescent="0.25">
      <c r="A133" s="109" t="s">
        <v>217</v>
      </c>
      <c r="B133" s="110">
        <v>35</v>
      </c>
      <c r="C133" s="110">
        <v>24</v>
      </c>
      <c r="D133" s="110">
        <v>86</v>
      </c>
      <c r="E133" s="148"/>
    </row>
    <row r="134" spans="1:5" x14ac:dyDescent="0.25">
      <c r="A134" s="114" t="s">
        <v>218</v>
      </c>
      <c r="B134" s="115">
        <v>44</v>
      </c>
      <c r="C134" s="115">
        <v>29</v>
      </c>
      <c r="D134" s="115">
        <v>172</v>
      </c>
      <c r="E134" s="148"/>
    </row>
    <row r="135" spans="1:5" x14ac:dyDescent="0.25">
      <c r="A135" s="109" t="s">
        <v>219</v>
      </c>
      <c r="B135" s="113">
        <v>40</v>
      </c>
      <c r="C135" s="113">
        <v>27</v>
      </c>
      <c r="D135" s="113">
        <v>337</v>
      </c>
      <c r="E135" s="148"/>
    </row>
    <row r="136" spans="1:5" x14ac:dyDescent="0.25">
      <c r="A136" s="114" t="s">
        <v>220</v>
      </c>
      <c r="B136" s="115">
        <v>26</v>
      </c>
      <c r="C136" s="115">
        <v>17</v>
      </c>
      <c r="D136" s="115">
        <v>73</v>
      </c>
      <c r="E136" s="148"/>
    </row>
    <row r="137" spans="1:5" x14ac:dyDescent="0.25">
      <c r="A137" s="109" t="s">
        <v>221</v>
      </c>
      <c r="B137" s="110">
        <v>52</v>
      </c>
      <c r="C137" s="110">
        <v>35</v>
      </c>
      <c r="D137" s="110">
        <v>187</v>
      </c>
      <c r="E137" s="148"/>
    </row>
    <row r="138" spans="1:5" x14ac:dyDescent="0.25">
      <c r="A138" s="114" t="s">
        <v>222</v>
      </c>
      <c r="B138" s="115">
        <v>23</v>
      </c>
      <c r="C138" s="115">
        <v>16</v>
      </c>
      <c r="D138" s="115">
        <v>92</v>
      </c>
      <c r="E138" s="148"/>
    </row>
    <row r="139" spans="1:5" x14ac:dyDescent="0.25">
      <c r="A139" s="109" t="s">
        <v>223</v>
      </c>
      <c r="B139" s="110">
        <v>32</v>
      </c>
      <c r="C139" s="110">
        <v>21</v>
      </c>
      <c r="D139" s="110">
        <v>85</v>
      </c>
      <c r="E139" s="148"/>
    </row>
    <row r="140" spans="1:5" x14ac:dyDescent="0.25">
      <c r="A140" s="114" t="s">
        <v>224</v>
      </c>
      <c r="B140" s="115">
        <v>51</v>
      </c>
      <c r="C140" s="115">
        <v>34</v>
      </c>
      <c r="D140" s="115">
        <v>208</v>
      </c>
      <c r="E140" s="148"/>
    </row>
    <row r="141" spans="1:5" x14ac:dyDescent="0.25">
      <c r="A141" s="109" t="s">
        <v>225</v>
      </c>
      <c r="B141" s="110">
        <v>23</v>
      </c>
      <c r="C141" s="110">
        <v>16</v>
      </c>
      <c r="D141" s="110">
        <v>103</v>
      </c>
      <c r="E141" s="148"/>
    </row>
    <row r="142" spans="1:5" x14ac:dyDescent="0.25">
      <c r="A142" s="114" t="s">
        <v>226</v>
      </c>
      <c r="B142" s="116">
        <v>28</v>
      </c>
      <c r="C142" s="116">
        <v>19</v>
      </c>
      <c r="D142" s="116">
        <v>146</v>
      </c>
      <c r="E142" s="148"/>
    </row>
    <row r="143" spans="1:5" x14ac:dyDescent="0.25">
      <c r="A143" s="109" t="s">
        <v>227</v>
      </c>
      <c r="B143" s="113">
        <v>33</v>
      </c>
      <c r="C143" s="113">
        <v>22</v>
      </c>
      <c r="D143" s="113">
        <v>125</v>
      </c>
      <c r="E143" s="148"/>
    </row>
    <row r="144" spans="1:5" x14ac:dyDescent="0.25">
      <c r="A144" s="114" t="s">
        <v>228</v>
      </c>
      <c r="B144" s="115">
        <v>58</v>
      </c>
      <c r="C144" s="115">
        <v>39</v>
      </c>
      <c r="D144" s="115">
        <v>148</v>
      </c>
      <c r="E144" s="148"/>
    </row>
    <row r="145" spans="1:5" x14ac:dyDescent="0.25">
      <c r="A145" s="109" t="s">
        <v>229</v>
      </c>
      <c r="B145" s="110">
        <v>46</v>
      </c>
      <c r="C145" s="110">
        <v>31</v>
      </c>
      <c r="D145" s="110">
        <v>105</v>
      </c>
      <c r="E145" s="148"/>
    </row>
    <row r="146" spans="1:5" x14ac:dyDescent="0.25">
      <c r="A146" s="114" t="s">
        <v>230</v>
      </c>
      <c r="B146" s="116">
        <v>58</v>
      </c>
      <c r="C146" s="116">
        <v>39</v>
      </c>
      <c r="D146" s="116">
        <v>167</v>
      </c>
      <c r="E146" s="148"/>
    </row>
    <row r="147" spans="1:5" x14ac:dyDescent="0.25">
      <c r="A147" s="109" t="s">
        <v>231</v>
      </c>
      <c r="B147" s="110">
        <v>42</v>
      </c>
      <c r="C147" s="110">
        <v>28</v>
      </c>
      <c r="D147" s="110">
        <v>131</v>
      </c>
      <c r="E147" s="148"/>
    </row>
    <row r="148" spans="1:5" x14ac:dyDescent="0.25">
      <c r="A148" s="114" t="s">
        <v>232</v>
      </c>
      <c r="B148" s="116">
        <v>52</v>
      </c>
      <c r="C148" s="116">
        <v>35</v>
      </c>
      <c r="D148" s="116">
        <v>202</v>
      </c>
      <c r="E148" s="148"/>
    </row>
    <row r="149" spans="1:5" x14ac:dyDescent="0.25">
      <c r="A149" s="109" t="s">
        <v>314</v>
      </c>
      <c r="B149" s="110">
        <v>27</v>
      </c>
      <c r="C149" s="110">
        <v>18</v>
      </c>
      <c r="D149" s="110">
        <v>89</v>
      </c>
      <c r="E149" s="148"/>
    </row>
    <row r="150" spans="1:5" x14ac:dyDescent="0.25">
      <c r="A150" s="114" t="s">
        <v>233</v>
      </c>
      <c r="B150" s="115">
        <v>75</v>
      </c>
      <c r="C150" s="115">
        <v>50</v>
      </c>
      <c r="D150" s="115">
        <v>139</v>
      </c>
      <c r="E150" s="148"/>
    </row>
    <row r="151" spans="1:5" x14ac:dyDescent="0.25">
      <c r="A151" s="109" t="s">
        <v>235</v>
      </c>
      <c r="B151" s="110">
        <v>50</v>
      </c>
      <c r="C151" s="110">
        <v>33</v>
      </c>
      <c r="D151" s="110">
        <v>117</v>
      </c>
      <c r="E151" s="148"/>
    </row>
    <row r="152" spans="1:5" x14ac:dyDescent="0.25">
      <c r="A152" s="114" t="s">
        <v>234</v>
      </c>
      <c r="B152" s="115">
        <v>64</v>
      </c>
      <c r="C152" s="115">
        <v>43</v>
      </c>
      <c r="D152" s="115">
        <v>141</v>
      </c>
      <c r="E152" s="148"/>
    </row>
    <row r="153" spans="1:5" x14ac:dyDescent="0.25">
      <c r="A153" s="109" t="s">
        <v>315</v>
      </c>
      <c r="B153" s="113">
        <v>41</v>
      </c>
      <c r="C153" s="113">
        <v>28</v>
      </c>
      <c r="D153" s="113">
        <v>199</v>
      </c>
      <c r="E153" s="148"/>
    </row>
    <row r="154" spans="1:5" x14ac:dyDescent="0.25">
      <c r="A154" s="114" t="s">
        <v>236</v>
      </c>
      <c r="B154" s="115">
        <v>51</v>
      </c>
      <c r="C154" s="115">
        <v>34</v>
      </c>
      <c r="D154" s="115">
        <v>193</v>
      </c>
      <c r="E154" s="148"/>
    </row>
    <row r="155" spans="1:5" x14ac:dyDescent="0.25">
      <c r="A155" s="109" t="s">
        <v>237</v>
      </c>
      <c r="B155" s="110">
        <v>41</v>
      </c>
      <c r="C155" s="110">
        <v>28</v>
      </c>
      <c r="D155" s="110">
        <v>82</v>
      </c>
      <c r="E155" s="148"/>
    </row>
    <row r="156" spans="1:5" x14ac:dyDescent="0.25">
      <c r="A156" s="114" t="s">
        <v>238</v>
      </c>
      <c r="B156" s="115">
        <v>59</v>
      </c>
      <c r="C156" s="115">
        <v>40</v>
      </c>
      <c r="D156" s="115">
        <v>159</v>
      </c>
      <c r="E156" s="148"/>
    </row>
    <row r="157" spans="1:5" x14ac:dyDescent="0.25">
      <c r="A157" s="109" t="s">
        <v>239</v>
      </c>
      <c r="B157" s="110">
        <v>39</v>
      </c>
      <c r="C157" s="110">
        <v>26</v>
      </c>
      <c r="D157" s="110">
        <v>124</v>
      </c>
      <c r="E157" s="148"/>
    </row>
    <row r="158" spans="1:5" x14ac:dyDescent="0.25">
      <c r="A158" s="114" t="s">
        <v>240</v>
      </c>
      <c r="B158" s="116">
        <v>52</v>
      </c>
      <c r="C158" s="116">
        <v>35</v>
      </c>
      <c r="D158" s="116">
        <v>128</v>
      </c>
      <c r="E158" s="148"/>
    </row>
    <row r="159" spans="1:5" x14ac:dyDescent="0.25">
      <c r="A159" s="109" t="s">
        <v>316</v>
      </c>
      <c r="B159" s="110">
        <v>41</v>
      </c>
      <c r="C159" s="110">
        <v>28</v>
      </c>
      <c r="D159" s="110">
        <v>140</v>
      </c>
      <c r="E159" s="148"/>
    </row>
    <row r="160" spans="1:5" x14ac:dyDescent="0.25">
      <c r="A160" s="338" t="s">
        <v>317</v>
      </c>
      <c r="B160" s="339"/>
      <c r="C160" s="339"/>
      <c r="D160" s="340"/>
      <c r="E160" s="148"/>
    </row>
    <row r="161" spans="1:5" x14ac:dyDescent="0.25">
      <c r="A161" s="109" t="s">
        <v>318</v>
      </c>
      <c r="B161" s="110">
        <v>34</v>
      </c>
      <c r="C161" s="110">
        <v>23</v>
      </c>
      <c r="D161" s="110">
        <v>124</v>
      </c>
      <c r="E161" s="148"/>
    </row>
    <row r="162" spans="1:5" x14ac:dyDescent="0.25">
      <c r="A162" s="114" t="s">
        <v>319</v>
      </c>
      <c r="B162" s="115">
        <v>40</v>
      </c>
      <c r="C162" s="115">
        <v>27</v>
      </c>
      <c r="D162" s="115">
        <v>143</v>
      </c>
      <c r="E162" s="148"/>
    </row>
    <row r="163" spans="1:5" x14ac:dyDescent="0.25">
      <c r="A163" s="109" t="s">
        <v>286</v>
      </c>
      <c r="B163" s="110">
        <v>34</v>
      </c>
      <c r="C163" s="110">
        <v>23</v>
      </c>
      <c r="D163" s="110">
        <v>124</v>
      </c>
      <c r="E163" s="148"/>
    </row>
    <row r="164" spans="1:5" x14ac:dyDescent="0.25">
      <c r="A164" s="114" t="s">
        <v>241</v>
      </c>
      <c r="B164" s="115">
        <v>32</v>
      </c>
      <c r="C164" s="115">
        <v>21</v>
      </c>
      <c r="D164" s="115">
        <v>111</v>
      </c>
      <c r="E164" s="148"/>
    </row>
    <row r="165" spans="1:5" x14ac:dyDescent="0.25">
      <c r="A165" s="109" t="s">
        <v>242</v>
      </c>
      <c r="B165" s="110">
        <v>44</v>
      </c>
      <c r="C165" s="110">
        <v>29</v>
      </c>
      <c r="D165" s="110">
        <v>117</v>
      </c>
      <c r="E165" s="148"/>
    </row>
    <row r="166" spans="1:5" x14ac:dyDescent="0.25">
      <c r="A166" s="114" t="s">
        <v>320</v>
      </c>
      <c r="B166" s="116">
        <v>38</v>
      </c>
      <c r="C166" s="116">
        <v>25</v>
      </c>
      <c r="D166" s="116">
        <v>103</v>
      </c>
      <c r="E166" s="148"/>
    </row>
    <row r="167" spans="1:5" x14ac:dyDescent="0.25">
      <c r="A167" s="338" t="s">
        <v>321</v>
      </c>
      <c r="B167" s="339"/>
      <c r="C167" s="339"/>
      <c r="D167" s="340"/>
      <c r="E167" s="148"/>
    </row>
    <row r="168" spans="1:5" x14ac:dyDescent="0.25">
      <c r="A168" s="114" t="s">
        <v>322</v>
      </c>
      <c r="B168" s="115">
        <v>30</v>
      </c>
      <c r="C168" s="115">
        <v>20</v>
      </c>
      <c r="D168" s="115">
        <v>235</v>
      </c>
      <c r="E168" s="148"/>
    </row>
    <row r="169" spans="1:5" x14ac:dyDescent="0.25">
      <c r="A169" s="109" t="s">
        <v>323</v>
      </c>
      <c r="B169" s="110">
        <v>28</v>
      </c>
      <c r="C169" s="110">
        <v>19</v>
      </c>
      <c r="D169" s="110">
        <v>133</v>
      </c>
      <c r="E169" s="148"/>
    </row>
    <row r="170" spans="1:5" x14ac:dyDescent="0.25">
      <c r="A170" s="114" t="s">
        <v>286</v>
      </c>
      <c r="B170" s="115">
        <v>28</v>
      </c>
      <c r="C170" s="115">
        <v>19</v>
      </c>
      <c r="D170" s="115">
        <v>133</v>
      </c>
      <c r="E170" s="148"/>
    </row>
    <row r="171" spans="1:5" x14ac:dyDescent="0.25">
      <c r="A171" s="109" t="s">
        <v>243</v>
      </c>
      <c r="B171" s="110">
        <v>38</v>
      </c>
      <c r="C171" s="110">
        <v>25</v>
      </c>
      <c r="D171" s="110">
        <v>105</v>
      </c>
      <c r="E171" s="148"/>
    </row>
    <row r="172" spans="1:5" x14ac:dyDescent="0.25">
      <c r="A172" s="114" t="s">
        <v>244</v>
      </c>
      <c r="B172" s="115">
        <v>39</v>
      </c>
      <c r="C172" s="115">
        <v>26</v>
      </c>
      <c r="D172" s="115">
        <v>105</v>
      </c>
      <c r="E172" s="148"/>
    </row>
    <row r="173" spans="1:5" x14ac:dyDescent="0.25">
      <c r="A173" s="109" t="s">
        <v>245</v>
      </c>
      <c r="B173" s="110">
        <v>34</v>
      </c>
      <c r="C173" s="110">
        <v>23</v>
      </c>
      <c r="D173" s="110">
        <v>79</v>
      </c>
      <c r="E173" s="148"/>
    </row>
    <row r="174" spans="1:5" x14ac:dyDescent="0.25">
      <c r="A174" s="114" t="s">
        <v>324</v>
      </c>
      <c r="B174" s="115">
        <v>36</v>
      </c>
      <c r="C174" s="115">
        <v>24</v>
      </c>
      <c r="D174" s="115">
        <v>147</v>
      </c>
      <c r="E174" s="148"/>
    </row>
    <row r="175" spans="1:5" x14ac:dyDescent="0.25">
      <c r="A175" s="338" t="s">
        <v>325</v>
      </c>
      <c r="B175" s="339"/>
      <c r="C175" s="339"/>
      <c r="D175" s="340"/>
      <c r="E175" s="148"/>
    </row>
    <row r="176" spans="1:5" x14ac:dyDescent="0.25">
      <c r="A176" s="109" t="s">
        <v>326</v>
      </c>
      <c r="B176" s="110">
        <v>57</v>
      </c>
      <c r="C176" s="110">
        <v>38</v>
      </c>
      <c r="D176" s="110">
        <v>181</v>
      </c>
      <c r="E176" s="148"/>
    </row>
    <row r="177" spans="1:5" x14ac:dyDescent="0.25">
      <c r="A177" s="114" t="s">
        <v>327</v>
      </c>
      <c r="B177" s="115">
        <v>56</v>
      </c>
      <c r="C177" s="115">
        <v>37</v>
      </c>
      <c r="D177" s="115">
        <v>186</v>
      </c>
      <c r="E177" s="148"/>
    </row>
    <row r="178" spans="1:5" x14ac:dyDescent="0.25">
      <c r="A178" s="109" t="s">
        <v>286</v>
      </c>
      <c r="B178" s="110">
        <v>56</v>
      </c>
      <c r="C178" s="110">
        <v>37</v>
      </c>
      <c r="D178" s="110">
        <v>181</v>
      </c>
      <c r="E178" s="148"/>
    </row>
    <row r="179" spans="1:5" x14ac:dyDescent="0.25">
      <c r="A179" s="114" t="s">
        <v>247</v>
      </c>
      <c r="B179" s="115">
        <v>66</v>
      </c>
      <c r="C179" s="115">
        <v>44</v>
      </c>
      <c r="D179" s="115">
        <v>140</v>
      </c>
      <c r="E179" s="148"/>
    </row>
    <row r="180" spans="1:5" x14ac:dyDescent="0.25">
      <c r="A180" s="338" t="s">
        <v>328</v>
      </c>
      <c r="B180" s="339"/>
      <c r="C180" s="339"/>
      <c r="D180" s="340"/>
      <c r="E180" s="148"/>
    </row>
    <row r="181" spans="1:5" x14ac:dyDescent="0.25">
      <c r="A181" s="214" t="s">
        <v>463</v>
      </c>
      <c r="B181" s="116">
        <v>82</v>
      </c>
      <c r="C181" s="116">
        <v>55</v>
      </c>
      <c r="D181" s="116">
        <v>195</v>
      </c>
      <c r="E181" s="148"/>
    </row>
    <row r="182" spans="1:5" x14ac:dyDescent="0.25">
      <c r="A182" s="109" t="s">
        <v>329</v>
      </c>
      <c r="B182" s="113">
        <v>70</v>
      </c>
      <c r="C182" s="113">
        <v>47</v>
      </c>
      <c r="D182" s="113">
        <v>197</v>
      </c>
      <c r="E182" s="148"/>
    </row>
    <row r="183" spans="1:5" x14ac:dyDescent="0.25">
      <c r="A183" s="114" t="s">
        <v>286</v>
      </c>
      <c r="B183" s="116">
        <v>70</v>
      </c>
      <c r="C183" s="116">
        <v>47</v>
      </c>
      <c r="D183" s="116">
        <v>195</v>
      </c>
      <c r="E183" s="148"/>
    </row>
    <row r="184" spans="1:5" x14ac:dyDescent="0.25">
      <c r="A184" s="109" t="s">
        <v>248</v>
      </c>
      <c r="B184" s="113">
        <v>48</v>
      </c>
      <c r="C184" s="113">
        <v>32</v>
      </c>
      <c r="D184" s="113">
        <v>160</v>
      </c>
      <c r="E184" s="148"/>
    </row>
    <row r="185" spans="1:5" x14ac:dyDescent="0.25">
      <c r="A185" s="114" t="s">
        <v>249</v>
      </c>
      <c r="B185" s="115">
        <v>27</v>
      </c>
      <c r="C185" s="115">
        <v>18</v>
      </c>
      <c r="D185" s="115">
        <v>97</v>
      </c>
      <c r="E185" s="148"/>
    </row>
    <row r="186" spans="1:5" x14ac:dyDescent="0.25">
      <c r="A186" s="109" t="s">
        <v>250</v>
      </c>
      <c r="B186" s="110">
        <v>57</v>
      </c>
      <c r="C186" s="110">
        <v>38</v>
      </c>
      <c r="D186" s="110">
        <v>145</v>
      </c>
      <c r="E186" s="148"/>
    </row>
    <row r="187" spans="1:5" x14ac:dyDescent="0.25">
      <c r="A187" s="114" t="s">
        <v>251</v>
      </c>
      <c r="B187" s="115">
        <v>63</v>
      </c>
      <c r="C187" s="115">
        <v>42</v>
      </c>
      <c r="D187" s="115">
        <v>198</v>
      </c>
      <c r="E187" s="148"/>
    </row>
    <row r="188" spans="1:5" x14ac:dyDescent="0.25">
      <c r="A188" s="109" t="s">
        <v>252</v>
      </c>
      <c r="B188" s="110">
        <v>71</v>
      </c>
      <c r="C188" s="110">
        <v>48</v>
      </c>
      <c r="D188" s="110">
        <v>277</v>
      </c>
      <c r="E188" s="148"/>
    </row>
    <row r="189" spans="1:5" x14ac:dyDescent="0.25">
      <c r="A189" s="114" t="s">
        <v>253</v>
      </c>
      <c r="B189" s="115">
        <v>33</v>
      </c>
      <c r="C189" s="115">
        <v>22</v>
      </c>
      <c r="D189" s="115">
        <v>121</v>
      </c>
      <c r="E189" s="148"/>
    </row>
    <row r="190" spans="1:5" x14ac:dyDescent="0.25">
      <c r="A190" s="109" t="s">
        <v>254</v>
      </c>
      <c r="B190" s="110">
        <v>38</v>
      </c>
      <c r="C190" s="110">
        <v>25</v>
      </c>
      <c r="D190" s="110">
        <v>126</v>
      </c>
      <c r="E190" s="148"/>
    </row>
    <row r="191" spans="1:5" x14ac:dyDescent="0.25">
      <c r="A191" s="338" t="s">
        <v>330</v>
      </c>
      <c r="B191" s="339"/>
      <c r="C191" s="339"/>
      <c r="D191" s="340"/>
      <c r="E191" s="148"/>
    </row>
    <row r="192" spans="1:5" x14ac:dyDescent="0.25">
      <c r="A192" s="114" t="s">
        <v>331</v>
      </c>
      <c r="B192" s="115">
        <v>34</v>
      </c>
      <c r="C192" s="115">
        <v>23</v>
      </c>
      <c r="D192" s="115">
        <v>144</v>
      </c>
      <c r="E192" s="148"/>
    </row>
    <row r="193" spans="1:5" x14ac:dyDescent="0.25">
      <c r="A193" s="109" t="s">
        <v>332</v>
      </c>
      <c r="B193" s="110">
        <v>36</v>
      </c>
      <c r="C193" s="110">
        <v>24</v>
      </c>
      <c r="D193" s="110">
        <v>103</v>
      </c>
      <c r="E193" s="148"/>
    </row>
    <row r="194" spans="1:5" x14ac:dyDescent="0.25">
      <c r="A194" s="114" t="s">
        <v>333</v>
      </c>
      <c r="B194" s="115">
        <v>42</v>
      </c>
      <c r="C194" s="115">
        <v>28</v>
      </c>
      <c r="D194" s="115">
        <v>131</v>
      </c>
      <c r="E194" s="148"/>
    </row>
    <row r="195" spans="1:5" x14ac:dyDescent="0.25">
      <c r="A195" s="109" t="s">
        <v>334</v>
      </c>
      <c r="B195" s="110">
        <v>44</v>
      </c>
      <c r="C195" s="110">
        <v>29</v>
      </c>
      <c r="D195" s="110">
        <v>142</v>
      </c>
      <c r="E195" s="148"/>
    </row>
    <row r="196" spans="1:5" x14ac:dyDescent="0.25">
      <c r="A196" s="114" t="s">
        <v>286</v>
      </c>
      <c r="B196" s="115">
        <v>34</v>
      </c>
      <c r="C196" s="115">
        <v>23</v>
      </c>
      <c r="D196" s="115">
        <v>103</v>
      </c>
      <c r="E196" s="148"/>
    </row>
    <row r="197" spans="1:5" x14ac:dyDescent="0.25">
      <c r="A197" s="109" t="s">
        <v>255</v>
      </c>
      <c r="B197" s="110">
        <v>36</v>
      </c>
      <c r="C197" s="110">
        <v>24</v>
      </c>
      <c r="D197" s="110">
        <v>112</v>
      </c>
      <c r="E197" s="148"/>
    </row>
    <row r="198" spans="1:5" x14ac:dyDescent="0.25">
      <c r="A198" s="338" t="s">
        <v>335</v>
      </c>
      <c r="B198" s="339"/>
      <c r="C198" s="339"/>
      <c r="D198" s="340"/>
      <c r="E198" s="148"/>
    </row>
    <row r="199" spans="1:5" x14ac:dyDescent="0.25">
      <c r="A199" s="109" t="s">
        <v>336</v>
      </c>
      <c r="B199" s="110">
        <v>33</v>
      </c>
      <c r="C199" s="110">
        <v>22</v>
      </c>
      <c r="D199" s="110">
        <v>130</v>
      </c>
      <c r="E199" s="148"/>
    </row>
    <row r="200" spans="1:5" x14ac:dyDescent="0.25">
      <c r="A200" s="114" t="s">
        <v>337</v>
      </c>
      <c r="B200" s="115">
        <v>36</v>
      </c>
      <c r="C200" s="115">
        <v>24</v>
      </c>
      <c r="D200" s="115">
        <v>129</v>
      </c>
      <c r="E200" s="148"/>
    </row>
    <row r="201" spans="1:5" x14ac:dyDescent="0.25">
      <c r="A201" s="109" t="s">
        <v>286</v>
      </c>
      <c r="B201" s="110">
        <v>29</v>
      </c>
      <c r="C201" s="110">
        <v>20</v>
      </c>
      <c r="D201" s="110">
        <v>109</v>
      </c>
      <c r="E201" s="148"/>
    </row>
    <row r="202" spans="1:5" x14ac:dyDescent="0.25">
      <c r="A202" s="114" t="s">
        <v>256</v>
      </c>
      <c r="B202" s="115">
        <v>51</v>
      </c>
      <c r="C202" s="115">
        <v>34</v>
      </c>
      <c r="D202" s="115">
        <v>159</v>
      </c>
      <c r="E202" s="148"/>
    </row>
    <row r="203" spans="1:5" x14ac:dyDescent="0.25">
      <c r="A203" s="109" t="s">
        <v>257</v>
      </c>
      <c r="B203" s="110">
        <v>27</v>
      </c>
      <c r="C203" s="110">
        <v>18</v>
      </c>
      <c r="D203" s="110">
        <v>85</v>
      </c>
      <c r="E203" s="148"/>
    </row>
    <row r="204" spans="1:5" x14ac:dyDescent="0.25">
      <c r="A204" s="114" t="s">
        <v>258</v>
      </c>
      <c r="B204" s="115">
        <v>51</v>
      </c>
      <c r="C204" s="115">
        <v>34</v>
      </c>
      <c r="D204" s="115">
        <v>174</v>
      </c>
      <c r="E204" s="148"/>
    </row>
    <row r="205" spans="1:5" x14ac:dyDescent="0.25">
      <c r="A205" s="109" t="s">
        <v>259</v>
      </c>
      <c r="B205" s="110">
        <v>44</v>
      </c>
      <c r="C205" s="110">
        <v>29</v>
      </c>
      <c r="D205" s="110">
        <v>97</v>
      </c>
      <c r="E205" s="148"/>
    </row>
    <row r="206" spans="1:5" x14ac:dyDescent="0.25">
      <c r="A206" s="114" t="s">
        <v>260</v>
      </c>
      <c r="B206" s="115">
        <v>36</v>
      </c>
      <c r="C206" s="115">
        <v>24</v>
      </c>
      <c r="D206" s="115">
        <v>114</v>
      </c>
      <c r="E206" s="148"/>
    </row>
    <row r="207" spans="1:5" x14ac:dyDescent="0.25">
      <c r="A207" s="109" t="s">
        <v>261</v>
      </c>
      <c r="B207" s="113">
        <v>36</v>
      </c>
      <c r="C207" s="113">
        <v>24</v>
      </c>
      <c r="D207" s="113">
        <v>144</v>
      </c>
      <c r="E207" s="148"/>
    </row>
    <row r="208" spans="1:5" x14ac:dyDescent="0.25">
      <c r="A208" s="114" t="s">
        <v>262</v>
      </c>
      <c r="B208" s="115">
        <v>29</v>
      </c>
      <c r="C208" s="115">
        <v>20</v>
      </c>
      <c r="D208" s="115">
        <v>102</v>
      </c>
      <c r="E208" s="148"/>
    </row>
    <row r="209" spans="1:5" x14ac:dyDescent="0.25">
      <c r="A209" s="109" t="s">
        <v>338</v>
      </c>
      <c r="B209" s="110">
        <v>66</v>
      </c>
      <c r="C209" s="110">
        <v>44</v>
      </c>
      <c r="D209" s="110">
        <v>203</v>
      </c>
      <c r="E209" s="148"/>
    </row>
    <row r="210" spans="1:5" x14ac:dyDescent="0.25">
      <c r="A210" s="114" t="s">
        <v>263</v>
      </c>
      <c r="B210" s="115">
        <v>42</v>
      </c>
      <c r="C210" s="115">
        <v>28</v>
      </c>
      <c r="D210" s="115">
        <v>155</v>
      </c>
      <c r="E210" s="148"/>
    </row>
    <row r="211" spans="1:5" x14ac:dyDescent="0.25">
      <c r="A211" s="109" t="s">
        <v>264</v>
      </c>
      <c r="B211" s="110">
        <v>32</v>
      </c>
      <c r="C211" s="110">
        <v>21</v>
      </c>
      <c r="D211" s="110">
        <v>77</v>
      </c>
      <c r="E211" s="148"/>
    </row>
    <row r="212" spans="1:5" x14ac:dyDescent="0.25">
      <c r="A212" s="338" t="s">
        <v>339</v>
      </c>
      <c r="B212" s="339"/>
      <c r="C212" s="339"/>
      <c r="D212" s="340"/>
      <c r="E212" s="148"/>
    </row>
    <row r="213" spans="1:5" x14ac:dyDescent="0.25">
      <c r="A213" s="109" t="s">
        <v>462</v>
      </c>
      <c r="B213" s="213">
        <v>32</v>
      </c>
      <c r="C213" s="213">
        <v>21</v>
      </c>
      <c r="D213" s="213">
        <v>110</v>
      </c>
      <c r="E213" s="148"/>
    </row>
    <row r="214" spans="1:5" x14ac:dyDescent="0.25">
      <c r="A214" s="114" t="s">
        <v>340</v>
      </c>
      <c r="B214" s="115">
        <v>44</v>
      </c>
      <c r="C214" s="115">
        <v>29</v>
      </c>
      <c r="D214" s="115">
        <v>120</v>
      </c>
      <c r="E214" s="148"/>
    </row>
    <row r="215" spans="1:5" x14ac:dyDescent="0.25">
      <c r="A215" s="109" t="s">
        <v>286</v>
      </c>
      <c r="B215" s="110">
        <v>24</v>
      </c>
      <c r="C215" s="110">
        <v>16</v>
      </c>
      <c r="D215" s="110">
        <v>107</v>
      </c>
      <c r="E215" s="148"/>
    </row>
    <row r="216" spans="1:5" x14ac:dyDescent="0.25">
      <c r="A216" s="114" t="s">
        <v>265</v>
      </c>
      <c r="B216" s="115">
        <v>40</v>
      </c>
      <c r="C216" s="115">
        <v>27</v>
      </c>
      <c r="D216" s="115">
        <v>144</v>
      </c>
      <c r="E216" s="148"/>
    </row>
    <row r="217" spans="1:5" x14ac:dyDescent="0.25">
      <c r="A217" s="109" t="s">
        <v>266</v>
      </c>
      <c r="B217" s="110">
        <v>28</v>
      </c>
      <c r="C217" s="110">
        <v>19</v>
      </c>
      <c r="D217" s="110">
        <v>135</v>
      </c>
      <c r="E217" s="148"/>
    </row>
    <row r="218" spans="1:5" x14ac:dyDescent="0.25">
      <c r="A218" s="114" t="s">
        <v>267</v>
      </c>
      <c r="B218" s="116">
        <v>45</v>
      </c>
      <c r="C218" s="116">
        <v>30</v>
      </c>
      <c r="D218" s="116">
        <v>207</v>
      </c>
      <c r="E218" s="148"/>
    </row>
    <row r="219" spans="1:5" x14ac:dyDescent="0.25">
      <c r="A219" s="109" t="s">
        <v>268</v>
      </c>
      <c r="B219" s="113">
        <v>33</v>
      </c>
      <c r="C219" s="113">
        <v>22</v>
      </c>
      <c r="D219" s="113">
        <v>180</v>
      </c>
      <c r="E219" s="148"/>
    </row>
    <row r="220" spans="1:5" x14ac:dyDescent="0.25">
      <c r="A220" s="117" t="s">
        <v>269</v>
      </c>
      <c r="B220" s="118">
        <v>32</v>
      </c>
      <c r="C220" s="118">
        <v>21</v>
      </c>
      <c r="D220" s="118">
        <v>85</v>
      </c>
      <c r="E220" s="148"/>
    </row>
    <row r="221" spans="1:5" x14ac:dyDescent="0.25">
      <c r="A221" s="109" t="s">
        <v>270</v>
      </c>
      <c r="B221" s="110">
        <v>40</v>
      </c>
      <c r="C221" s="110">
        <v>27</v>
      </c>
      <c r="D221" s="110">
        <v>113</v>
      </c>
      <c r="E221" s="148"/>
    </row>
    <row r="222" spans="1:5" x14ac:dyDescent="0.25">
      <c r="A222" s="114" t="s">
        <v>271</v>
      </c>
      <c r="B222" s="116">
        <v>32</v>
      </c>
      <c r="C222" s="116">
        <v>21</v>
      </c>
      <c r="D222" s="116">
        <v>133</v>
      </c>
      <c r="E222" s="148"/>
    </row>
    <row r="223" spans="1:5" x14ac:dyDescent="0.25">
      <c r="A223" s="109" t="s">
        <v>272</v>
      </c>
      <c r="B223" s="110">
        <v>48</v>
      </c>
      <c r="C223" s="110">
        <v>32</v>
      </c>
      <c r="D223" s="110">
        <v>150</v>
      </c>
      <c r="E223" s="148"/>
    </row>
    <row r="224" spans="1:5" x14ac:dyDescent="0.25">
      <c r="A224" s="114" t="s">
        <v>273</v>
      </c>
      <c r="B224" s="116">
        <v>51</v>
      </c>
      <c r="C224" s="116">
        <v>34</v>
      </c>
      <c r="D224" s="116">
        <v>178</v>
      </c>
      <c r="E224" s="148"/>
    </row>
    <row r="225" spans="1:5" x14ac:dyDescent="0.25">
      <c r="A225" s="109" t="s">
        <v>274</v>
      </c>
      <c r="B225" s="113">
        <v>81</v>
      </c>
      <c r="C225" s="113">
        <v>54</v>
      </c>
      <c r="D225" s="113">
        <v>169</v>
      </c>
      <c r="E225" s="148"/>
    </row>
    <row r="226" spans="1:5" x14ac:dyDescent="0.25">
      <c r="A226" s="338" t="s">
        <v>464</v>
      </c>
      <c r="B226" s="339"/>
      <c r="C226" s="339"/>
      <c r="D226" s="340"/>
      <c r="E226" s="148"/>
    </row>
    <row r="227" spans="1:5" x14ac:dyDescent="0.25">
      <c r="A227" s="114" t="s">
        <v>437</v>
      </c>
      <c r="B227" s="115">
        <v>77</v>
      </c>
      <c r="C227" s="115">
        <v>52</v>
      </c>
      <c r="D227" s="115">
        <v>182</v>
      </c>
      <c r="E227" s="148"/>
    </row>
    <row r="228" spans="1:5" x14ac:dyDescent="0.25">
      <c r="A228" s="109" t="s">
        <v>438</v>
      </c>
      <c r="B228" s="110">
        <v>63</v>
      </c>
      <c r="C228" s="110">
        <v>42</v>
      </c>
      <c r="D228" s="110">
        <v>333</v>
      </c>
      <c r="E228" s="148"/>
    </row>
    <row r="229" spans="1:5" x14ac:dyDescent="0.25">
      <c r="A229" s="114" t="s">
        <v>439</v>
      </c>
      <c r="B229" s="115">
        <v>65</v>
      </c>
      <c r="C229" s="115">
        <v>44</v>
      </c>
      <c r="D229" s="115">
        <v>233</v>
      </c>
      <c r="E229" s="148"/>
    </row>
    <row r="230" spans="1:5" x14ac:dyDescent="0.25">
      <c r="A230" s="109" t="s">
        <v>440</v>
      </c>
      <c r="B230" s="110">
        <v>62</v>
      </c>
      <c r="C230" s="110">
        <v>41</v>
      </c>
      <c r="D230" s="110">
        <v>204</v>
      </c>
      <c r="E230" s="148"/>
    </row>
    <row r="231" spans="1:5" x14ac:dyDescent="0.25">
      <c r="A231" s="114" t="s">
        <v>441</v>
      </c>
      <c r="B231" s="115">
        <v>64</v>
      </c>
      <c r="C231" s="115">
        <v>43</v>
      </c>
      <c r="D231" s="115">
        <v>262</v>
      </c>
      <c r="E231" s="148"/>
    </row>
    <row r="232" spans="1:5" x14ac:dyDescent="0.25">
      <c r="A232" s="109" t="s">
        <v>442</v>
      </c>
      <c r="B232" s="110">
        <v>65</v>
      </c>
      <c r="C232" s="110">
        <v>44</v>
      </c>
      <c r="D232" s="110">
        <v>256</v>
      </c>
      <c r="E232" s="148"/>
    </row>
    <row r="233" spans="1:5" x14ac:dyDescent="0.25">
      <c r="A233" s="114" t="s">
        <v>443</v>
      </c>
      <c r="B233" s="115">
        <v>66</v>
      </c>
      <c r="C233" s="115">
        <v>44</v>
      </c>
      <c r="D233" s="115">
        <v>308</v>
      </c>
      <c r="E233" s="148"/>
    </row>
    <row r="234" spans="1:5" x14ac:dyDescent="0.25">
      <c r="A234" s="109" t="s">
        <v>444</v>
      </c>
      <c r="B234" s="110">
        <v>59</v>
      </c>
      <c r="C234" s="110">
        <v>40</v>
      </c>
      <c r="D234" s="110">
        <v>327</v>
      </c>
      <c r="E234" s="148"/>
    </row>
    <row r="235" spans="1:5" x14ac:dyDescent="0.25">
      <c r="A235" s="114" t="s">
        <v>445</v>
      </c>
      <c r="B235" s="115">
        <v>66</v>
      </c>
      <c r="C235" s="115">
        <v>44</v>
      </c>
      <c r="D235" s="115">
        <v>203</v>
      </c>
      <c r="E235" s="148"/>
    </row>
    <row r="236" spans="1:5" x14ac:dyDescent="0.25">
      <c r="A236" s="109" t="s">
        <v>286</v>
      </c>
      <c r="B236" s="110">
        <v>59</v>
      </c>
      <c r="C236" s="110">
        <v>40</v>
      </c>
      <c r="D236" s="110">
        <v>182</v>
      </c>
      <c r="E236" s="148"/>
    </row>
    <row r="237" spans="1:5" x14ac:dyDescent="0.25">
      <c r="A237" s="338" t="s">
        <v>341</v>
      </c>
      <c r="B237" s="339"/>
      <c r="C237" s="339"/>
      <c r="D237" s="340"/>
      <c r="E237" s="148"/>
    </row>
    <row r="238" spans="1:5" x14ac:dyDescent="0.25">
      <c r="A238" s="114" t="s">
        <v>342</v>
      </c>
      <c r="B238" s="115">
        <v>66</v>
      </c>
      <c r="C238" s="115">
        <v>44</v>
      </c>
      <c r="D238" s="115">
        <v>163</v>
      </c>
      <c r="E238" s="148"/>
    </row>
    <row r="239" spans="1:5" x14ac:dyDescent="0.25">
      <c r="A239" s="109" t="s">
        <v>286</v>
      </c>
      <c r="B239" s="110">
        <v>52</v>
      </c>
      <c r="C239" s="110">
        <v>35</v>
      </c>
      <c r="D239" s="110">
        <v>99</v>
      </c>
      <c r="E239" s="148"/>
    </row>
    <row r="240" spans="1:5" x14ac:dyDescent="0.25">
      <c r="A240" s="114" t="s">
        <v>275</v>
      </c>
      <c r="B240" s="115">
        <v>36</v>
      </c>
      <c r="C240" s="115">
        <v>24</v>
      </c>
      <c r="D240" s="115">
        <v>111</v>
      </c>
      <c r="E240" s="148"/>
    </row>
    <row r="241" spans="1:5" x14ac:dyDescent="0.25">
      <c r="A241" s="109" t="s">
        <v>276</v>
      </c>
      <c r="B241" s="113">
        <v>21</v>
      </c>
      <c r="C241" s="113">
        <v>14</v>
      </c>
      <c r="D241" s="113">
        <v>148</v>
      </c>
      <c r="E241" s="148"/>
    </row>
    <row r="242" spans="1:5" x14ac:dyDescent="0.25">
      <c r="A242" s="114" t="s">
        <v>277</v>
      </c>
      <c r="B242" s="115">
        <v>53</v>
      </c>
      <c r="C242" s="115">
        <v>36</v>
      </c>
      <c r="D242" s="115">
        <v>210</v>
      </c>
      <c r="E242" s="148"/>
    </row>
    <row r="243" spans="1:5" x14ac:dyDescent="0.25">
      <c r="A243" s="109" t="s">
        <v>278</v>
      </c>
      <c r="B243" s="110">
        <v>42</v>
      </c>
      <c r="C243" s="110">
        <v>28</v>
      </c>
      <c r="D243" s="110">
        <v>125</v>
      </c>
      <c r="E243" s="148"/>
    </row>
    <row r="244" spans="1:5" x14ac:dyDescent="0.25">
      <c r="A244" s="160"/>
      <c r="B244" s="161"/>
      <c r="C244" s="161"/>
      <c r="D244" s="161"/>
      <c r="E244" s="149"/>
    </row>
    <row r="246" spans="1:5" x14ac:dyDescent="0.25">
      <c r="B246" s="80"/>
      <c r="C246" s="80"/>
      <c r="D246" s="80"/>
    </row>
  </sheetData>
  <sheetProtection algorithmName="SHA-512" hashValue="AzVKveDgaS3pE/kbDOe1e3JP+DS6jNXgvCXBY+PZe9s+I6B110U3GbFPepoCIKDy/dObuCDGD5++Bz+Z26j8aQ==" saltValue="B46mc3H51HlUJKsff3T9HQ==" spinCount="100000" sheet="1" objects="1" scenarios="1"/>
  <mergeCells count="22">
    <mergeCell ref="A75:D75"/>
    <mergeCell ref="A167:D167"/>
    <mergeCell ref="A175:D175"/>
    <mergeCell ref="A180:D180"/>
    <mergeCell ref="A160:D160"/>
    <mergeCell ref="A1:E1"/>
    <mergeCell ref="A3:D4"/>
    <mergeCell ref="A6:D7"/>
    <mergeCell ref="A9:D9"/>
    <mergeCell ref="A22:D22"/>
    <mergeCell ref="A68:D68"/>
    <mergeCell ref="A61:D61"/>
    <mergeCell ref="A45:D45"/>
    <mergeCell ref="A35:D35"/>
    <mergeCell ref="A99:D99"/>
    <mergeCell ref="A92:D92"/>
    <mergeCell ref="A87:D87"/>
    <mergeCell ref="A191:D191"/>
    <mergeCell ref="A198:D198"/>
    <mergeCell ref="A212:D212"/>
    <mergeCell ref="A226:D226"/>
    <mergeCell ref="A237:D237"/>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6"/>
  <sheetViews>
    <sheetView workbookViewId="0">
      <selection sqref="A1:XFD1"/>
    </sheetView>
  </sheetViews>
  <sheetFormatPr baseColWidth="10" defaultRowHeight="15" x14ac:dyDescent="0.25"/>
  <cols>
    <col min="1" max="16384" width="11.42578125" style="79"/>
  </cols>
  <sheetData>
    <row r="1" spans="1:11" ht="20.25" x14ac:dyDescent="0.3">
      <c r="A1" s="351" t="s">
        <v>343</v>
      </c>
      <c r="B1" s="352"/>
      <c r="C1" s="352"/>
      <c r="D1" s="352"/>
      <c r="E1" s="352"/>
      <c r="F1" s="352"/>
      <c r="G1" s="352"/>
      <c r="H1" s="352"/>
      <c r="I1" s="352"/>
      <c r="J1" s="352"/>
      <c r="K1" s="343"/>
    </row>
    <row r="2" spans="1:11" x14ac:dyDescent="0.25">
      <c r="A2" s="168"/>
      <c r="B2" s="169"/>
      <c r="C2" s="169"/>
      <c r="D2" s="169"/>
      <c r="E2" s="169"/>
      <c r="F2" s="169"/>
      <c r="G2" s="169"/>
      <c r="H2" s="169"/>
      <c r="I2" s="169"/>
      <c r="J2" s="169"/>
      <c r="K2" s="148"/>
    </row>
    <row r="3" spans="1:11" ht="33.75" customHeight="1" x14ac:dyDescent="0.25">
      <c r="A3" s="329" t="s">
        <v>344</v>
      </c>
      <c r="B3" s="330"/>
      <c r="C3" s="330"/>
      <c r="D3" s="330"/>
      <c r="E3" s="330"/>
      <c r="F3" s="330"/>
      <c r="G3" s="330"/>
      <c r="H3" s="330"/>
      <c r="I3" s="330"/>
      <c r="J3" s="330"/>
      <c r="K3" s="148"/>
    </row>
    <row r="4" spans="1:11" x14ac:dyDescent="0.25">
      <c r="A4" s="170"/>
      <c r="B4" s="169"/>
      <c r="C4" s="169"/>
      <c r="D4" s="169"/>
      <c r="E4" s="169"/>
      <c r="F4" s="169"/>
      <c r="G4" s="169"/>
      <c r="H4" s="169"/>
      <c r="I4" s="169"/>
      <c r="J4" s="169"/>
      <c r="K4" s="148"/>
    </row>
    <row r="5" spans="1:11" ht="64.5" customHeight="1" x14ac:dyDescent="0.25">
      <c r="A5" s="329" t="s">
        <v>345</v>
      </c>
      <c r="B5" s="330"/>
      <c r="C5" s="330"/>
      <c r="D5" s="330"/>
      <c r="E5" s="330"/>
      <c r="F5" s="330"/>
      <c r="G5" s="330"/>
      <c r="H5" s="330"/>
      <c r="I5" s="330"/>
      <c r="J5" s="330"/>
      <c r="K5" s="148"/>
    </row>
    <row r="6" spans="1:11" x14ac:dyDescent="0.25">
      <c r="A6" s="170"/>
      <c r="B6" s="169"/>
      <c r="C6" s="169"/>
      <c r="D6" s="169"/>
      <c r="E6" s="169"/>
      <c r="F6" s="169"/>
      <c r="G6" s="169"/>
      <c r="H6" s="169"/>
      <c r="I6" s="169"/>
      <c r="J6" s="169"/>
      <c r="K6" s="148"/>
    </row>
    <row r="7" spans="1:11" ht="98.25" customHeight="1" x14ac:dyDescent="0.25">
      <c r="A7" s="329" t="s">
        <v>357</v>
      </c>
      <c r="B7" s="330"/>
      <c r="C7" s="330"/>
      <c r="D7" s="330"/>
      <c r="E7" s="330"/>
      <c r="F7" s="330"/>
      <c r="G7" s="330"/>
      <c r="H7" s="330"/>
      <c r="I7" s="330"/>
      <c r="J7" s="330"/>
      <c r="K7" s="148"/>
    </row>
    <row r="8" spans="1:11" x14ac:dyDescent="0.25">
      <c r="A8" s="170"/>
      <c r="B8" s="169"/>
      <c r="C8" s="169"/>
      <c r="D8" s="169"/>
      <c r="E8" s="169"/>
      <c r="F8" s="169"/>
      <c r="G8" s="169"/>
      <c r="H8" s="169"/>
      <c r="I8" s="169"/>
      <c r="J8" s="169"/>
      <c r="K8" s="148"/>
    </row>
    <row r="9" spans="1:11" s="82" customFormat="1" ht="51.75" customHeight="1" x14ac:dyDescent="0.25">
      <c r="A9" s="329" t="s">
        <v>346</v>
      </c>
      <c r="B9" s="330"/>
      <c r="C9" s="330"/>
      <c r="D9" s="330"/>
      <c r="E9" s="330"/>
      <c r="F9" s="330"/>
      <c r="G9" s="330"/>
      <c r="H9" s="330"/>
      <c r="I9" s="330"/>
      <c r="J9" s="330"/>
      <c r="K9" s="171"/>
    </row>
    <row r="10" spans="1:11" ht="51" customHeight="1" x14ac:dyDescent="0.25">
      <c r="A10" s="329" t="s">
        <v>347</v>
      </c>
      <c r="B10" s="330"/>
      <c r="C10" s="330"/>
      <c r="D10" s="330"/>
      <c r="E10" s="330"/>
      <c r="F10" s="330"/>
      <c r="G10" s="330"/>
      <c r="H10" s="330"/>
      <c r="I10" s="330"/>
      <c r="J10" s="330"/>
      <c r="K10" s="148"/>
    </row>
    <row r="11" spans="1:11" x14ac:dyDescent="0.25">
      <c r="A11" s="170"/>
      <c r="B11" s="169"/>
      <c r="C11" s="169"/>
      <c r="D11" s="169"/>
      <c r="E11" s="169"/>
      <c r="F11" s="169"/>
      <c r="G11" s="169"/>
      <c r="H11" s="169"/>
      <c r="I11" s="169"/>
      <c r="J11" s="169"/>
      <c r="K11" s="148"/>
    </row>
    <row r="12" spans="1:11" ht="82.5" customHeight="1" x14ac:dyDescent="0.25">
      <c r="A12" s="329" t="s">
        <v>348</v>
      </c>
      <c r="B12" s="330"/>
      <c r="C12" s="330"/>
      <c r="D12" s="330"/>
      <c r="E12" s="330"/>
      <c r="F12" s="330"/>
      <c r="G12" s="330"/>
      <c r="H12" s="330"/>
      <c r="I12" s="330"/>
      <c r="J12" s="330"/>
      <c r="K12" s="148"/>
    </row>
    <row r="13" spans="1:11" x14ac:dyDescent="0.25">
      <c r="A13" s="170"/>
      <c r="B13" s="169"/>
      <c r="C13" s="169"/>
      <c r="D13" s="169"/>
      <c r="E13" s="169"/>
      <c r="F13" s="169"/>
      <c r="G13" s="169"/>
      <c r="H13" s="169"/>
      <c r="I13" s="169"/>
      <c r="J13" s="169"/>
      <c r="K13" s="148"/>
    </row>
    <row r="14" spans="1:11" x14ac:dyDescent="0.25">
      <c r="A14" s="353" t="s">
        <v>349</v>
      </c>
      <c r="B14" s="354"/>
      <c r="C14" s="354"/>
      <c r="D14" s="354"/>
      <c r="E14" s="354"/>
      <c r="F14" s="354"/>
      <c r="G14" s="354"/>
      <c r="H14" s="354"/>
      <c r="I14" s="354"/>
      <c r="J14" s="354"/>
      <c r="K14" s="148"/>
    </row>
    <row r="15" spans="1:11" x14ac:dyDescent="0.25">
      <c r="A15" s="329" t="s">
        <v>350</v>
      </c>
      <c r="B15" s="330"/>
      <c r="C15" s="330"/>
      <c r="D15" s="330"/>
      <c r="E15" s="330"/>
      <c r="F15" s="330"/>
      <c r="G15" s="330"/>
      <c r="H15" s="330"/>
      <c r="I15" s="330"/>
      <c r="J15" s="330"/>
      <c r="K15" s="148"/>
    </row>
    <row r="16" spans="1:11" ht="50.25" customHeight="1" x14ac:dyDescent="0.25">
      <c r="A16" s="329" t="s">
        <v>351</v>
      </c>
      <c r="B16" s="330"/>
      <c r="C16" s="330"/>
      <c r="D16" s="330"/>
      <c r="E16" s="330"/>
      <c r="F16" s="330"/>
      <c r="G16" s="330"/>
      <c r="H16" s="330"/>
      <c r="I16" s="330"/>
      <c r="J16" s="330"/>
      <c r="K16" s="148"/>
    </row>
    <row r="17" spans="1:11" x14ac:dyDescent="0.25">
      <c r="A17" s="170"/>
      <c r="B17" s="169"/>
      <c r="C17" s="169"/>
      <c r="D17" s="169"/>
      <c r="E17" s="169"/>
      <c r="F17" s="169"/>
      <c r="G17" s="169"/>
      <c r="H17" s="169"/>
      <c r="I17" s="169"/>
      <c r="J17" s="169"/>
      <c r="K17" s="148"/>
    </row>
    <row r="18" spans="1:11" x14ac:dyDescent="0.25">
      <c r="A18" s="353" t="s">
        <v>352</v>
      </c>
      <c r="B18" s="354"/>
      <c r="C18" s="354"/>
      <c r="D18" s="354"/>
      <c r="E18" s="354"/>
      <c r="F18" s="354"/>
      <c r="G18" s="354"/>
      <c r="H18" s="354"/>
      <c r="I18" s="354"/>
      <c r="J18" s="354"/>
      <c r="K18" s="148"/>
    </row>
    <row r="19" spans="1:11" ht="33" customHeight="1" x14ac:dyDescent="0.25">
      <c r="A19" s="329" t="s">
        <v>353</v>
      </c>
      <c r="B19" s="330"/>
      <c r="C19" s="330"/>
      <c r="D19" s="330"/>
      <c r="E19" s="330"/>
      <c r="F19" s="330"/>
      <c r="G19" s="330"/>
      <c r="H19" s="330"/>
      <c r="I19" s="330"/>
      <c r="J19" s="330"/>
      <c r="K19" s="148"/>
    </row>
    <row r="20" spans="1:11" x14ac:dyDescent="0.25">
      <c r="A20" s="170"/>
      <c r="B20" s="169"/>
      <c r="C20" s="169"/>
      <c r="D20" s="169"/>
      <c r="E20" s="169"/>
      <c r="F20" s="169"/>
      <c r="G20" s="169"/>
      <c r="H20" s="169"/>
      <c r="I20" s="169"/>
      <c r="J20" s="169"/>
      <c r="K20" s="148"/>
    </row>
    <row r="21" spans="1:11" x14ac:dyDescent="0.25">
      <c r="A21" s="353" t="s">
        <v>354</v>
      </c>
      <c r="B21" s="354"/>
      <c r="C21" s="354"/>
      <c r="D21" s="354"/>
      <c r="E21" s="354"/>
      <c r="F21" s="354"/>
      <c r="G21" s="354"/>
      <c r="H21" s="354"/>
      <c r="I21" s="354"/>
      <c r="J21" s="354"/>
      <c r="K21" s="148"/>
    </row>
    <row r="22" spans="1:11" ht="66" customHeight="1" x14ac:dyDescent="0.25">
      <c r="A22" s="329" t="s">
        <v>355</v>
      </c>
      <c r="B22" s="330"/>
      <c r="C22" s="330"/>
      <c r="D22" s="330"/>
      <c r="E22" s="330"/>
      <c r="F22" s="330"/>
      <c r="G22" s="330"/>
      <c r="H22" s="330"/>
      <c r="I22" s="330"/>
      <c r="J22" s="330"/>
      <c r="K22" s="148"/>
    </row>
    <row r="23" spans="1:11" x14ac:dyDescent="0.25">
      <c r="A23" s="170"/>
      <c r="B23" s="169"/>
      <c r="C23" s="169"/>
      <c r="D23" s="169"/>
      <c r="E23" s="169"/>
      <c r="F23" s="169"/>
      <c r="G23" s="169"/>
      <c r="H23" s="169"/>
      <c r="I23" s="169"/>
      <c r="J23" s="169"/>
      <c r="K23" s="148"/>
    </row>
    <row r="24" spans="1:11" x14ac:dyDescent="0.25">
      <c r="A24" s="353" t="s">
        <v>356</v>
      </c>
      <c r="B24" s="354"/>
      <c r="C24" s="354"/>
      <c r="D24" s="354"/>
      <c r="E24" s="354"/>
      <c r="F24" s="354"/>
      <c r="G24" s="354"/>
      <c r="H24" s="354"/>
      <c r="I24" s="354"/>
      <c r="J24" s="354"/>
      <c r="K24" s="148"/>
    </row>
    <row r="25" spans="1:11" ht="42" customHeight="1" x14ac:dyDescent="0.25">
      <c r="A25" s="355" t="s">
        <v>358</v>
      </c>
      <c r="B25" s="356"/>
      <c r="C25" s="356"/>
      <c r="D25" s="356"/>
      <c r="E25" s="356"/>
      <c r="F25" s="356"/>
      <c r="G25" s="356"/>
      <c r="H25" s="356"/>
      <c r="I25" s="356"/>
      <c r="J25" s="356"/>
      <c r="K25" s="149"/>
    </row>
    <row r="26" spans="1:11" x14ac:dyDescent="0.25">
      <c r="A26" s="80"/>
      <c r="B26" s="80"/>
      <c r="C26" s="80"/>
      <c r="D26" s="80"/>
      <c r="E26" s="80"/>
      <c r="F26" s="80"/>
      <c r="G26" s="80"/>
      <c r="H26" s="80"/>
      <c r="I26" s="80"/>
      <c r="J26" s="80"/>
      <c r="K26" s="80"/>
    </row>
  </sheetData>
  <sheetProtection algorithmName="SHA-512" hashValue="+RvNlrr/Cvhyt2Yfj/qQCBAEy7VN6AdgbAxlCv54I6LxOTP/3HLQUrDH44BvRXRawAYeQMCieaA/qPH+zWINBA==" saltValue="4p+3HdLYqq0oWhdwxgmvsA==" spinCount="100000" sheet="1" objects="1" scenarios="1"/>
  <mergeCells count="16">
    <mergeCell ref="A21:J21"/>
    <mergeCell ref="A22:J22"/>
    <mergeCell ref="A24:J24"/>
    <mergeCell ref="A25:J25"/>
    <mergeCell ref="A12:J12"/>
    <mergeCell ref="A14:J14"/>
    <mergeCell ref="A15:J15"/>
    <mergeCell ref="A16:J16"/>
    <mergeCell ref="A18:J18"/>
    <mergeCell ref="A19:J19"/>
    <mergeCell ref="A10:J10"/>
    <mergeCell ref="A1:K1"/>
    <mergeCell ref="A3:J3"/>
    <mergeCell ref="A5:J5"/>
    <mergeCell ref="A7:J7"/>
    <mergeCell ref="A9:J9"/>
  </mergeCells>
  <pageMargins left="0.7" right="0.7" top="0.78740157499999996" bottom="0.78740157499999996" header="0.3" footer="0.3"/>
  <pageSetup paperSize="9" orientation="portrait" horizontalDpi="90" verticalDpi="9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vt:i4>
      </vt:variant>
    </vt:vector>
  </HeadingPairs>
  <TitlesOfParts>
    <vt:vector size="7" baseType="lpstr">
      <vt:lpstr>Genehmigung</vt:lpstr>
      <vt:lpstr>Abrechnung</vt:lpstr>
      <vt:lpstr>Auslandstagegelder</vt:lpstr>
      <vt:lpstr>Pauschbeträge Verpfl. (Steuer)</vt:lpstr>
      <vt:lpstr>Merkblatt A1-Bescheinigung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Herr Isabel</cp:lastModifiedBy>
  <cp:lastPrinted>2024-12-28T18:13:39Z</cp:lastPrinted>
  <dcterms:created xsi:type="dcterms:W3CDTF">2018-10-30T06:53:25Z</dcterms:created>
  <dcterms:modified xsi:type="dcterms:W3CDTF">2025-12-27T15:33:40Z</dcterms:modified>
</cp:coreProperties>
</file>